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11280" yWindow="700" windowWidth="13940" windowHeight="15860" tabRatio="500"/>
  </bookViews>
  <sheets>
    <sheet name="Rubric Filled in" sheetId="2" r:id="rId1"/>
    <sheet name="Driver Sensitivity Analysis" sheetId="4" r:id="rId2"/>
    <sheet name="Empty Rubric" sheetId="5" r:id="rId3"/>
  </sheets>
  <definedNames>
    <definedName name="_xlnm._FilterDatabase" localSheetId="1" hidden="1">'Driver Sensitivity Analysis'!$A$1:$E$1</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G64" i="5" l="1"/>
  <c r="F64" i="5"/>
  <c r="E64" i="5"/>
  <c r="D64" i="5"/>
  <c r="C64" i="5"/>
  <c r="B64" i="5"/>
  <c r="J99" i="5"/>
  <c r="J100" i="5"/>
  <c r="J101" i="5"/>
  <c r="J102" i="5"/>
  <c r="J103" i="5"/>
  <c r="J104" i="5"/>
  <c r="J106" i="5"/>
  <c r="B96" i="5"/>
  <c r="C96" i="5"/>
  <c r="D96" i="5"/>
  <c r="E96" i="5"/>
  <c r="F96" i="5"/>
  <c r="G96" i="5"/>
  <c r="H96" i="5"/>
  <c r="H104" i="5"/>
  <c r="G104" i="5"/>
  <c r="F104" i="5"/>
  <c r="E104" i="5"/>
  <c r="D104" i="5"/>
  <c r="C104" i="5"/>
  <c r="B104" i="5"/>
  <c r="B86" i="5"/>
  <c r="B87" i="5"/>
  <c r="B90" i="5"/>
  <c r="C86" i="5"/>
  <c r="C87" i="5"/>
  <c r="C90" i="5"/>
  <c r="D86" i="5"/>
  <c r="D87" i="5"/>
  <c r="D90" i="5"/>
  <c r="E86" i="5"/>
  <c r="E87" i="5"/>
  <c r="E90" i="5"/>
  <c r="F86" i="5"/>
  <c r="F87" i="5"/>
  <c r="F90" i="5"/>
  <c r="G86" i="5"/>
  <c r="G87" i="5"/>
  <c r="G90" i="5"/>
  <c r="H90" i="5"/>
  <c r="H91" i="5"/>
  <c r="H103" i="5"/>
  <c r="G91" i="5"/>
  <c r="G103" i="5"/>
  <c r="F91" i="5"/>
  <c r="F103" i="5"/>
  <c r="E91" i="5"/>
  <c r="E103" i="5"/>
  <c r="D91" i="5"/>
  <c r="D103" i="5"/>
  <c r="C91" i="5"/>
  <c r="C103" i="5"/>
  <c r="B91" i="5"/>
  <c r="B103" i="5"/>
  <c r="H70" i="5"/>
  <c r="H72" i="5"/>
  <c r="H74" i="5"/>
  <c r="H76" i="5"/>
  <c r="H79" i="5"/>
  <c r="H102" i="5"/>
  <c r="G79" i="5"/>
  <c r="G102" i="5"/>
  <c r="F79" i="5"/>
  <c r="F102" i="5"/>
  <c r="E79" i="5"/>
  <c r="E102" i="5"/>
  <c r="D79" i="5"/>
  <c r="D102" i="5"/>
  <c r="C79" i="5"/>
  <c r="C102" i="5"/>
  <c r="B79" i="5"/>
  <c r="B102" i="5"/>
  <c r="H44" i="5"/>
  <c r="H46" i="5"/>
  <c r="H48" i="5"/>
  <c r="I44" i="5"/>
  <c r="I46" i="5"/>
  <c r="I48" i="5"/>
  <c r="H49" i="5"/>
  <c r="H36" i="5"/>
  <c r="H51" i="5"/>
  <c r="H38" i="5"/>
  <c r="H52" i="5"/>
  <c r="H40" i="5"/>
  <c r="H53" i="5"/>
  <c r="H56" i="5"/>
  <c r="H58" i="5"/>
  <c r="H60" i="5"/>
  <c r="H62" i="5"/>
  <c r="H65" i="5"/>
  <c r="I36" i="5"/>
  <c r="I38" i="5"/>
  <c r="I40" i="5"/>
  <c r="H41" i="5"/>
  <c r="H66" i="5"/>
  <c r="H101" i="5"/>
  <c r="G49" i="5"/>
  <c r="G51" i="5"/>
  <c r="G52" i="5"/>
  <c r="G53" i="5"/>
  <c r="G41" i="5"/>
  <c r="G66" i="5"/>
  <c r="G101" i="5"/>
  <c r="F49" i="5"/>
  <c r="F51" i="5"/>
  <c r="F52" i="5"/>
  <c r="F53" i="5"/>
  <c r="F41" i="5"/>
  <c r="F66" i="5"/>
  <c r="F101" i="5"/>
  <c r="E49" i="5"/>
  <c r="E51" i="5"/>
  <c r="E52" i="5"/>
  <c r="E53" i="5"/>
  <c r="E41" i="5"/>
  <c r="E66" i="5"/>
  <c r="E101" i="5"/>
  <c r="D49" i="5"/>
  <c r="D51" i="5"/>
  <c r="D52" i="5"/>
  <c r="D53" i="5"/>
  <c r="D41" i="5"/>
  <c r="D66" i="5"/>
  <c r="D101" i="5"/>
  <c r="C49" i="5"/>
  <c r="C51" i="5"/>
  <c r="C52" i="5"/>
  <c r="C53" i="5"/>
  <c r="C41" i="5"/>
  <c r="C66" i="5"/>
  <c r="C101" i="5"/>
  <c r="B49" i="5"/>
  <c r="B51" i="5"/>
  <c r="B52" i="5"/>
  <c r="B53" i="5"/>
  <c r="B41" i="5"/>
  <c r="B66" i="5"/>
  <c r="B101" i="5"/>
  <c r="H17" i="5"/>
  <c r="H19" i="5"/>
  <c r="H21" i="5"/>
  <c r="H23" i="5"/>
  <c r="H25" i="5"/>
  <c r="H27" i="5"/>
  <c r="H29" i="5"/>
  <c r="H31" i="5"/>
  <c r="H32" i="5"/>
  <c r="H100" i="5"/>
  <c r="G32" i="5"/>
  <c r="G100" i="5"/>
  <c r="F32" i="5"/>
  <c r="F100" i="5"/>
  <c r="E32" i="5"/>
  <c r="E100" i="5"/>
  <c r="D32" i="5"/>
  <c r="D100" i="5"/>
  <c r="C32" i="5"/>
  <c r="C100" i="5"/>
  <c r="B32" i="5"/>
  <c r="B100" i="5"/>
  <c r="H4" i="5"/>
  <c r="H6" i="5"/>
  <c r="H13" i="5"/>
  <c r="H99" i="5"/>
  <c r="G13" i="5"/>
  <c r="G99" i="5"/>
  <c r="F13" i="5"/>
  <c r="F99" i="5"/>
  <c r="E13" i="5"/>
  <c r="E99" i="5"/>
  <c r="D13" i="5"/>
  <c r="D99" i="5"/>
  <c r="C13" i="5"/>
  <c r="C99" i="5"/>
  <c r="B13" i="5"/>
  <c r="B99" i="5"/>
  <c r="H95" i="5"/>
  <c r="H94" i="5"/>
  <c r="H93" i="5"/>
  <c r="B89" i="5"/>
  <c r="C89" i="5"/>
  <c r="D89" i="5"/>
  <c r="E89" i="5"/>
  <c r="F89" i="5"/>
  <c r="G89" i="5"/>
  <c r="H89" i="5"/>
  <c r="B88" i="5"/>
  <c r="C88" i="5"/>
  <c r="D88" i="5"/>
  <c r="E88" i="5"/>
  <c r="F88" i="5"/>
  <c r="G88" i="5"/>
  <c r="H88" i="5"/>
  <c r="H87" i="5"/>
  <c r="H86" i="5"/>
  <c r="H85" i="5"/>
  <c r="H84" i="5"/>
  <c r="H83" i="5"/>
  <c r="J78" i="5"/>
  <c r="H78" i="5"/>
  <c r="J76" i="5"/>
  <c r="J74" i="5"/>
  <c r="J72" i="5"/>
  <c r="J70" i="5"/>
  <c r="I68" i="5"/>
  <c r="J65" i="5"/>
  <c r="J62" i="5"/>
  <c r="J60" i="5"/>
  <c r="J58" i="5"/>
  <c r="J56" i="5"/>
  <c r="J49" i="5"/>
  <c r="J41" i="5"/>
  <c r="I34" i="5"/>
  <c r="J31" i="5"/>
  <c r="J29" i="5"/>
  <c r="J27" i="5"/>
  <c r="J25" i="5"/>
  <c r="J23" i="5"/>
  <c r="J21" i="5"/>
  <c r="J19" i="5"/>
  <c r="J17" i="5"/>
  <c r="I15" i="5"/>
  <c r="J12" i="5"/>
  <c r="H12" i="5"/>
  <c r="J10" i="5"/>
  <c r="H10" i="5"/>
  <c r="J8" i="5"/>
  <c r="H8" i="5"/>
  <c r="J6" i="5"/>
  <c r="J4" i="5"/>
  <c r="J2" i="5"/>
  <c r="I2" i="5"/>
  <c r="I34" i="2"/>
  <c r="H48" i="2"/>
  <c r="H46" i="2"/>
  <c r="H49" i="2"/>
  <c r="H53" i="2"/>
  <c r="H60" i="2"/>
  <c r="H56" i="2"/>
  <c r="H52" i="2"/>
  <c r="H66" i="2"/>
  <c r="J65" i="2"/>
  <c r="H65" i="2"/>
  <c r="C65" i="2"/>
  <c r="D65" i="2"/>
  <c r="E65" i="2"/>
  <c r="F65" i="2"/>
  <c r="G65" i="2"/>
  <c r="B65" i="2"/>
  <c r="C64" i="2"/>
  <c r="D64" i="2"/>
  <c r="E64" i="2"/>
  <c r="F64" i="2"/>
  <c r="G64" i="2"/>
  <c r="B64" i="2"/>
  <c r="J78" i="2"/>
  <c r="J76" i="2"/>
  <c r="J74" i="2"/>
  <c r="J72" i="2"/>
  <c r="J70" i="2"/>
  <c r="J62" i="2"/>
  <c r="J60" i="2"/>
  <c r="J58" i="2"/>
  <c r="J56" i="2"/>
  <c r="J49" i="2"/>
  <c r="J41" i="2"/>
  <c r="J19" i="2"/>
  <c r="J21" i="2"/>
  <c r="J23" i="2"/>
  <c r="J25" i="2"/>
  <c r="J27" i="2"/>
  <c r="J29" i="2"/>
  <c r="J31" i="2"/>
  <c r="J17" i="2"/>
  <c r="J12" i="2"/>
  <c r="J10" i="2"/>
  <c r="J8" i="2"/>
  <c r="J6" i="2"/>
  <c r="J4" i="2"/>
  <c r="J103" i="2"/>
  <c r="J100" i="2"/>
  <c r="J101" i="2"/>
  <c r="J99" i="2"/>
  <c r="J106" i="2"/>
  <c r="J2" i="2"/>
  <c r="I68" i="2"/>
  <c r="J104" i="2"/>
  <c r="H96" i="2"/>
  <c r="H99" i="2"/>
  <c r="H19" i="2"/>
  <c r="H21" i="2"/>
  <c r="H25" i="2"/>
  <c r="H31" i="2"/>
  <c r="H32" i="2"/>
  <c r="H100" i="2"/>
  <c r="H84" i="2"/>
  <c r="H85" i="2"/>
  <c r="B86" i="2"/>
  <c r="H86" i="2"/>
  <c r="D87" i="2"/>
  <c r="E87" i="2"/>
  <c r="H87" i="2"/>
  <c r="B88" i="2"/>
  <c r="C88" i="2"/>
  <c r="D88" i="2"/>
  <c r="E88" i="2"/>
  <c r="F88" i="2"/>
  <c r="G88" i="2"/>
  <c r="H88" i="2"/>
  <c r="B89" i="2"/>
  <c r="C89" i="2"/>
  <c r="D89" i="2"/>
  <c r="E89" i="2"/>
  <c r="F89" i="2"/>
  <c r="G89" i="2"/>
  <c r="H89" i="2"/>
  <c r="B90" i="2"/>
  <c r="D90" i="2"/>
  <c r="E90" i="2"/>
  <c r="H90" i="2"/>
  <c r="H8" i="2"/>
  <c r="H10" i="2"/>
  <c r="H12" i="2"/>
  <c r="F13" i="2"/>
  <c r="F99" i="2"/>
  <c r="F32" i="2"/>
  <c r="F100" i="2"/>
  <c r="F66" i="2"/>
  <c r="F101" i="2"/>
  <c r="F91" i="2"/>
  <c r="F103" i="2"/>
  <c r="F106" i="2"/>
  <c r="E13" i="2"/>
  <c r="E99" i="2"/>
  <c r="E32" i="2"/>
  <c r="E100" i="2"/>
  <c r="E49" i="2"/>
  <c r="E53" i="2"/>
  <c r="E66" i="2"/>
  <c r="E101" i="2"/>
  <c r="E91" i="2"/>
  <c r="E103" i="2"/>
  <c r="E106" i="2"/>
  <c r="D13" i="2"/>
  <c r="D99" i="2"/>
  <c r="D32" i="2"/>
  <c r="D100" i="2"/>
  <c r="D49" i="2"/>
  <c r="D53" i="2"/>
  <c r="D66" i="2"/>
  <c r="D101" i="2"/>
  <c r="D91" i="2"/>
  <c r="D103" i="2"/>
  <c r="D106" i="2"/>
  <c r="C13" i="2"/>
  <c r="C99" i="2"/>
  <c r="C66" i="2"/>
  <c r="C101" i="2"/>
  <c r="C32" i="2"/>
  <c r="C100" i="2"/>
  <c r="C91" i="2"/>
  <c r="C103" i="2"/>
  <c r="C79" i="2"/>
  <c r="C102" i="2"/>
  <c r="C106" i="2"/>
  <c r="I2" i="2"/>
  <c r="H27" i="2"/>
  <c r="H17" i="2"/>
  <c r="H23" i="2"/>
  <c r="H29" i="2"/>
  <c r="C86" i="2"/>
  <c r="C87" i="2"/>
  <c r="C90" i="2"/>
  <c r="D86" i="2"/>
  <c r="E86" i="2"/>
  <c r="F86" i="2"/>
  <c r="F87" i="2"/>
  <c r="F90" i="2"/>
  <c r="G86" i="2"/>
  <c r="G87" i="2"/>
  <c r="G90" i="2"/>
  <c r="I15" i="2"/>
  <c r="F5" i="2"/>
  <c r="G13" i="2"/>
  <c r="G99" i="2"/>
  <c r="H4" i="2"/>
  <c r="H6" i="2"/>
  <c r="H13" i="2"/>
  <c r="G32" i="2"/>
  <c r="G100" i="2"/>
  <c r="I44" i="2"/>
  <c r="I46" i="2"/>
  <c r="I48" i="2"/>
  <c r="C49" i="2"/>
  <c r="C51" i="2"/>
  <c r="C52" i="2"/>
  <c r="C53" i="2"/>
  <c r="I36" i="2"/>
  <c r="I38" i="2"/>
  <c r="I40" i="2"/>
  <c r="C41" i="2"/>
  <c r="D51" i="2"/>
  <c r="D52" i="2"/>
  <c r="D41" i="2"/>
  <c r="E51" i="2"/>
  <c r="E52" i="2"/>
  <c r="E41" i="2"/>
  <c r="F49" i="2"/>
  <c r="F51" i="2"/>
  <c r="F52" i="2"/>
  <c r="F53" i="2"/>
  <c r="F41" i="2"/>
  <c r="G49" i="2"/>
  <c r="G51" i="2"/>
  <c r="G52" i="2"/>
  <c r="G53" i="2"/>
  <c r="G41" i="2"/>
  <c r="G66" i="2"/>
  <c r="G101" i="2"/>
  <c r="H44" i="2"/>
  <c r="H36" i="2"/>
  <c r="H51" i="2"/>
  <c r="H38" i="2"/>
  <c r="H40" i="2"/>
  <c r="H58" i="2"/>
  <c r="H62" i="2"/>
  <c r="H41" i="2"/>
  <c r="H101" i="2"/>
  <c r="D79" i="2"/>
  <c r="D102" i="2"/>
  <c r="E79" i="2"/>
  <c r="E102" i="2"/>
  <c r="F79" i="2"/>
  <c r="F102" i="2"/>
  <c r="G79" i="2"/>
  <c r="G102" i="2"/>
  <c r="H70" i="2"/>
  <c r="H72" i="2"/>
  <c r="H74" i="2"/>
  <c r="H76" i="2"/>
  <c r="H79" i="2"/>
  <c r="H102" i="2"/>
  <c r="B87" i="2"/>
  <c r="G91" i="2"/>
  <c r="G103" i="2"/>
  <c r="H91" i="2"/>
  <c r="H103" i="2"/>
  <c r="C96" i="2"/>
  <c r="C104" i="2"/>
  <c r="D96" i="2"/>
  <c r="D104" i="2"/>
  <c r="E96" i="2"/>
  <c r="E104" i="2"/>
  <c r="F96" i="2"/>
  <c r="F104" i="2"/>
  <c r="G96" i="2"/>
  <c r="G104" i="2"/>
  <c r="B96" i="2"/>
  <c r="H104" i="2"/>
  <c r="B104" i="2"/>
  <c r="B91" i="2"/>
  <c r="B103" i="2"/>
  <c r="B49" i="2"/>
  <c r="B51" i="2"/>
  <c r="B52" i="2"/>
  <c r="B53" i="2"/>
  <c r="B41" i="2"/>
  <c r="B66" i="2"/>
  <c r="B101" i="2"/>
  <c r="J102" i="2"/>
  <c r="B79" i="2"/>
  <c r="B102" i="2"/>
  <c r="H78" i="2"/>
  <c r="B32" i="2"/>
  <c r="B100" i="2"/>
  <c r="B13" i="2"/>
  <c r="B99" i="2"/>
  <c r="H83" i="2"/>
  <c r="H93" i="2"/>
  <c r="H94" i="2"/>
  <c r="H95" i="2"/>
  <c r="G106" i="2"/>
  <c r="B106" i="2"/>
  <c r="H106" i="2"/>
  <c r="B106" i="5"/>
  <c r="C106" i="5"/>
  <c r="D106" i="5"/>
  <c r="E106" i="5"/>
  <c r="F106" i="5"/>
  <c r="G106" i="5"/>
  <c r="H106" i="5"/>
</calcChain>
</file>

<file path=xl/sharedStrings.xml><?xml version="1.0" encoding="utf-8"?>
<sst xmlns="http://schemas.openxmlformats.org/spreadsheetml/2006/main" count="452" uniqueCount="221">
  <si>
    <t xml:space="preserve">United p.s. </t>
  </si>
  <si>
    <t>Delta</t>
  </si>
  <si>
    <t>AA Business</t>
  </si>
  <si>
    <t>AA First</t>
  </si>
  <si>
    <t>JetBlue Mint</t>
  </si>
  <si>
    <t>Virgin America</t>
  </si>
  <si>
    <t>Seat Type</t>
  </si>
  <si>
    <t>Power</t>
  </si>
  <si>
    <t>Wi-Fi</t>
  </si>
  <si>
    <t>Drinks</t>
  </si>
  <si>
    <t>Variability</t>
  </si>
  <si>
    <t>Lie-flat shell</t>
  </si>
  <si>
    <t>Score</t>
  </si>
  <si>
    <t>Amenity Kit</t>
  </si>
  <si>
    <t>Reverse Herringbone</t>
  </si>
  <si>
    <t>Recliner</t>
  </si>
  <si>
    <t>Yes</t>
  </si>
  <si>
    <t>No</t>
  </si>
  <si>
    <t>Yes-Pay</t>
  </si>
  <si>
    <t>Everyone has power</t>
  </si>
  <si>
    <t>Generally, you still have to choose aisle or window - I find AA F a bit cramped when reclined</t>
  </si>
  <si>
    <t>Generally food is pretty good across, though nod to Delta for "really good"</t>
  </si>
  <si>
    <t>Priority Check In</t>
  </si>
  <si>
    <t>Priority Security</t>
  </si>
  <si>
    <t>Priority Boarding</t>
  </si>
  <si>
    <t>Free Checked Bag</t>
  </si>
  <si>
    <t>Weighting</t>
  </si>
  <si>
    <t>Score Logic</t>
  </si>
  <si>
    <t>Compared to all business class seats out there? Only among routes they compete</t>
  </si>
  <si>
    <t>Points Scale</t>
  </si>
  <si>
    <t>N/A</t>
  </si>
  <si>
    <t>Kind of cramped for how much space it takes up, have to reset footrest to get out</t>
  </si>
  <si>
    <t>Really wide, very nice uphostery and finishes, could use a little more storage, massage feature got stuck</t>
  </si>
  <si>
    <t>Recliner, but lots of pitch</t>
  </si>
  <si>
    <t>Generally very good seats, only huge difference on red-eyes and early morning flights - Jetblue gets some massive props for having people who have both flown AND have product backgrounds designing the chair</t>
  </si>
  <si>
    <t>Good all-around seat, pitch could have been a little better, especially in row 1</t>
  </si>
  <si>
    <t>Newspaper/Magazines</t>
  </si>
  <si>
    <t>Yes-Complimentary (and fast!)</t>
  </si>
  <si>
    <t>Yes-Pay (couldn’t get it to work)</t>
  </si>
  <si>
    <t>% of seats with direct Aisle Access</t>
  </si>
  <si>
    <t>Not on demand or HD, can't see screen when fully reclined, controls are pretty basic no touch screen</t>
  </si>
  <si>
    <t>Decent selection, like the old movies and classics, slightly glitchy controls, but pretty smooth overall</t>
  </si>
  <si>
    <t>On demand, HBO, on screen or your own device</t>
  </si>
  <si>
    <t>On Demand, generally good selection, great selection of music, good UI</t>
  </si>
  <si>
    <t>IFE Selection</t>
  </si>
  <si>
    <t>IFE Screen</t>
  </si>
  <si>
    <t>16/10.6</t>
  </si>
  <si>
    <t>Number of Flights daily to SFO</t>
  </si>
  <si>
    <t>Number of Flights daily to LAX</t>
  </si>
  <si>
    <t>Total number of seats daily to LAX</t>
  </si>
  <si>
    <t>Total number of seats daily to SFO</t>
  </si>
  <si>
    <t>Better than you'd expect, pretty tasty entrée</t>
  </si>
  <si>
    <t>Really like the tapa oriented ordering, generally the food was pretty good, though less veggies and color than expected (a little creamy)</t>
  </si>
  <si>
    <t>Good, but often seems a little packaged, great snack menu</t>
  </si>
  <si>
    <t>Middle of the road, Tito's vodka, bacardi, bombay, canadian club, dewars, jack, baileys, disaronno</t>
  </si>
  <si>
    <t>Middle of the road, Tito's vodka, bacardi, bombay, canadian club, dewars, jack, baileys, disaronno, plus cappuccino</t>
  </si>
  <si>
    <t>Nearly the same as AA, with Jim Beam, courvoisier</t>
  </si>
  <si>
    <t>Slightly better, with Tequila, Jack Daniels Honey and Woodford Reserve</t>
  </si>
  <si>
    <t>Cazadores, Glenfiddich, much more in the way of mixers</t>
  </si>
  <si>
    <t>Perfunctory, not fast, not slow, did not appreciate having hot scone thrown on me 10 mins prior to landing</t>
  </si>
  <si>
    <t>Pretty cheerful, reasonably efficient</t>
  </si>
  <si>
    <t>Generally friendly and on-demand, will happily get you toasted</t>
  </si>
  <si>
    <t>Generally, the airlines seem to put their better crew on these routes, they know what to do, what's in stock and do it promptly</t>
  </si>
  <si>
    <t>Pretty consistent</t>
  </si>
  <si>
    <t>Highly variable</t>
  </si>
  <si>
    <t>Somewhat variable, but not nearly as much as United</t>
  </si>
  <si>
    <t>Pretty bad, Skyclub outside of security and sorely in need of renovation, T1 C-concourse is pretty terrible and needs some more food options</t>
  </si>
  <si>
    <t>Not great, but Skyclub is new and large and pretty convenient</t>
  </si>
  <si>
    <t>Nicest terminal of the three, very airy, a bit of a walk but the Skyclub is huge, brand new and has a big terrace</t>
  </si>
  <si>
    <t>AA club in SFO is pretty nice (not as nice as Centurion Lounge), T2 is fantastic</t>
  </si>
  <si>
    <t>T4 itself is fine and probably the least disfunctional of the ones at LAX, the Admirals club is huge and probably one of the nicest in the system</t>
  </si>
  <si>
    <t>Admirals clubs are nice, Terminal itself is also bright and easy to navigate</t>
  </si>
  <si>
    <t>Flagship Lounge is certainly nicer than the other comparable clubs, but quite crowded, Terminal and Check-in experience is pretty cool</t>
  </si>
  <si>
    <t>T4 itself is fine and probably the least disfunctional of the ones at LAX and check in is pretty posh, Flagship Lounge is probably the nicest in the system</t>
  </si>
  <si>
    <t>Using Intl Terminal A, it's a pretty nice airy experience, kind of a hike to gate, no lounge access</t>
  </si>
  <si>
    <t>T3 is average for LAX, no lounge access</t>
  </si>
  <si>
    <t>Pretty crowded, long security lines and central dining court</t>
  </si>
  <si>
    <t>Pretty slick check in, no lounge access unless you want to switch terminals and pay $40</t>
  </si>
  <si>
    <t>Pretty good experience, lounge access and lounge was pretty good, but have heard it's gone downhill</t>
  </si>
  <si>
    <t>T4 is really nice, VS Clubhouse but $75</t>
  </si>
  <si>
    <t>SFO is great if you aren't flying Delta</t>
  </si>
  <si>
    <t>JFK is pretty good if you aren't flying United</t>
  </si>
  <si>
    <t>AA has a slightly nicer terminal</t>
  </si>
  <si>
    <t>SFO Terminal Experience</t>
  </si>
  <si>
    <t>LAX Terminal Experience</t>
  </si>
  <si>
    <t>JFK Terminal Experience</t>
  </si>
  <si>
    <t>T3 at SFO is generally pretty good, p.s. check in is new on the right side of the terminal</t>
  </si>
  <si>
    <t>T7 and T8 are nothing amazing, can involve some walking if you have a connection</t>
  </si>
  <si>
    <t>T7 is abysmal, dark crummy maze</t>
  </si>
  <si>
    <t>Lounge Quality SFO</t>
  </si>
  <si>
    <t>Lounge Quality LAX</t>
  </si>
  <si>
    <t>Lounge Quality JFK</t>
  </si>
  <si>
    <t>Two lounges, not terribly big and also super crowded</t>
  </si>
  <si>
    <t>Revamp this year, huge with a lot of fresh food options, but still very crowded</t>
  </si>
  <si>
    <t>Really nice, brand new, huge, crowded, but has Sky Terrace</t>
  </si>
  <si>
    <t>Perfectly nice Admirals Club, nice staff</t>
  </si>
  <si>
    <t>Huge lounge, probably one of the nicest Admirals Clubs, seating of nearly every type</t>
  </si>
  <si>
    <t>Pretty accessible and convenient, big but was packed, good tarmac views</t>
  </si>
  <si>
    <t>Pretty old, friendly staff but slow wi-fi and Global First Lounge that makes no sense to maintain, good tarmac views</t>
  </si>
  <si>
    <t>Pretty new, 3 of them, can't say the design is terribly amazing and they are super crowded, great planespotting from F concourse and Int'l Terminal G</t>
  </si>
  <si>
    <t>Admiral's Club, nothing extra for F</t>
  </si>
  <si>
    <t>Probably the best in the system, good food, good layout, celebrity sightings</t>
  </si>
  <si>
    <t>Nice enough lounge with good tarmac views, but surprisingly crowded, generally good food options</t>
  </si>
  <si>
    <t>No Lounge</t>
  </si>
  <si>
    <t>Outside of security, very old, but working on building a new one</t>
  </si>
  <si>
    <t>No Lounge Access, but can buy VS Clubhouse pass for $75, woohoo</t>
  </si>
  <si>
    <t>No Lounge access, can use VS Clubhouse for $40, but in different terminal and hours are super limited, only useful for the last flight</t>
  </si>
  <si>
    <t>Pretty good and useful, great products, men's and women's, Birchbox branded</t>
  </si>
  <si>
    <t>None</t>
  </si>
  <si>
    <t>Pick toiletries out of a basket :-/</t>
  </si>
  <si>
    <t>Probably the nicest, most well thought out amenity kit I've ever received, ever</t>
  </si>
  <si>
    <t>Pretty functional, socks, nicer eyemask</t>
  </si>
  <si>
    <t>Pretty functional, socks, nicer eyemask (pretty similar to business class)</t>
  </si>
  <si>
    <t>Generally a dedicated area, nicest in SFO</t>
  </si>
  <si>
    <t>16/36</t>
  </si>
  <si>
    <t>Yes and well-labeled</t>
  </si>
  <si>
    <t>Very slick check-in in JFK and LAX</t>
  </si>
  <si>
    <t>Mint Check-in dedicated, kind of only matters at JFK</t>
  </si>
  <si>
    <t>General First Class Check In</t>
  </si>
  <si>
    <t>Skypriority, which is general First Class Check-in</t>
  </si>
  <si>
    <t>Headphones</t>
  </si>
  <si>
    <t>No name open ear</t>
  </si>
  <si>
    <t>Billboard earbuds</t>
  </si>
  <si>
    <t>Bose Noise Cancelling</t>
  </si>
  <si>
    <t>Grado Overear</t>
  </si>
  <si>
    <t>Bedding</t>
  </si>
  <si>
    <t>Decent Duvet, largish pillow</t>
  </si>
  <si>
    <t>Westin Heavenly bedding (nearly took it off the plane with me)</t>
  </si>
  <si>
    <t>Not a duvet but medium thickness blanket, pillow average</t>
  </si>
  <si>
    <t>Really comfy bedding and pillow, kind of big and awkward though</t>
  </si>
  <si>
    <t>Thin red blanket, can get all over you</t>
  </si>
  <si>
    <t>Cheap plastic ones</t>
  </si>
  <si>
    <t>Snack Basket</t>
  </si>
  <si>
    <t>Pretty interesting selection, sweet and savory, more gourmet offerings</t>
  </si>
  <si>
    <t>Yawn, Milanos</t>
  </si>
  <si>
    <t>A slight notch above United</t>
  </si>
  <si>
    <t>Very gourmet, cookies, pretzels and chips</t>
  </si>
  <si>
    <t>Turkey jerky, Hail Merry bites, probably slightly nicer than American</t>
  </si>
  <si>
    <t>A nicer version of the UA seat, actually like the space more than AA F, great storage options, shelf big enough for laptop, nicer cloth finishes, very similar to the UA seat, but 1-1.5 generations ahead</t>
  </si>
  <si>
    <t>Connectivity</t>
  </si>
  <si>
    <t>Soft Product</t>
  </si>
  <si>
    <t>Hard Product - Seat Type</t>
  </si>
  <si>
    <t>Ground Experience</t>
  </si>
  <si>
    <t>On Time Arrivals JFK</t>
  </si>
  <si>
    <t>On Time Arrivals SFO</t>
  </si>
  <si>
    <t>On Time Arrivals LAX</t>
  </si>
  <si>
    <t>Fleet and Operations</t>
  </si>
  <si>
    <t>Delta and American have the most business class seats overall and more to LAX. Unsurprisingly UA and VX fly more to SFO than LAX, but AA flies the most seats in both cases</t>
  </si>
  <si>
    <t>Composite Score</t>
  </si>
  <si>
    <t>Average</t>
  </si>
  <si>
    <t>SFO Composite</t>
  </si>
  <si>
    <t>LAX Composite</t>
  </si>
  <si>
    <t>JFK Composite</t>
  </si>
  <si>
    <t>Hard Product Composite Score</t>
  </si>
  <si>
    <t>Soft Product Composite Score</t>
  </si>
  <si>
    <t>Jetblue and Virgin have spent a little more time choosing brands that people in F would actually drink</t>
  </si>
  <si>
    <t>Better crews in general. Nothing off the charts amazing, but better than domestic fleet</t>
  </si>
  <si>
    <t>Everyone except United and Virgin have taken a page from Int'l business class - pretty nice differentiator and is probably the first indication to many new passengers that this is an "upgraded flight"</t>
  </si>
  <si>
    <t>Only Delta realizes this is standard practice outside the US</t>
  </si>
  <si>
    <t>American and Jetblue really compete here, though AA still yanks them significantly before landing and the inventory check in and suspicion of stealing is a mild turnoff</t>
  </si>
  <si>
    <t>Delta and Jetblue again kill it here - the flights can get cold and a good duvet can insulate/make the edges of the seat less obtrusive</t>
  </si>
  <si>
    <t>AA, Jetblue and Virgin get that people want artisanal snacks, not a candy bar or an apple</t>
  </si>
  <si>
    <t>Average Score</t>
  </si>
  <si>
    <t># of seats / aircraft (757/767 on DL)</t>
  </si>
  <si>
    <t>Normalized Score (to 100) LAX</t>
  </si>
  <si>
    <t>Normalized Score (to 100) SFO</t>
  </si>
  <si>
    <t>Overall Impression</t>
  </si>
  <si>
    <t>Factor Weighting (sums to 100% for each section)</t>
  </si>
  <si>
    <t>Section Weighting</t>
  </si>
  <si>
    <t>Terminal Experience Subtotal</t>
  </si>
  <si>
    <t>Lounge Quality Subtotal</t>
  </si>
  <si>
    <t>Ground Experience Composite Score</t>
  </si>
  <si>
    <t>Connectivity Composite Score</t>
  </si>
  <si>
    <t>Total Seat Capacity (2x to account for both directions)</t>
  </si>
  <si>
    <t>Summary</t>
  </si>
  <si>
    <t>Grand Total</t>
  </si>
  <si>
    <t>Meal Service</t>
  </si>
  <si>
    <t>Crew Service</t>
  </si>
  <si>
    <t>On-Time Arrivals Composite Score</t>
  </si>
  <si>
    <t>Total Seat Capacity Composite (Normalized to 100)</t>
  </si>
  <si>
    <t>On Time Arrivals Composite Score</t>
  </si>
  <si>
    <t>Total Seat Capacity Composite Score</t>
  </si>
  <si>
    <t>Generally very fresh and veggie, lean protein forward, breads were good, generally an above average meal - extra amuse bouche, can choose before flight</t>
  </si>
  <si>
    <t>Generally very fresh and veggie, lean protein forward, breads were good, generally an above average meal, can choose before flight</t>
  </si>
  <si>
    <t>Description</t>
  </si>
  <si>
    <t>Aircraft Interiors</t>
  </si>
  <si>
    <t>Lavatory (Passenger Ratio and Styling)</t>
  </si>
  <si>
    <t>Seat/Aircraft Storage</t>
  </si>
  <si>
    <t>Pretty good overhead space due to lower cabin density, seat bin not as nice as AA, can't store anything during takeoff/landing</t>
  </si>
  <si>
    <t>Two little shelves by the seats, though be careful of phone falling off shelf, rows 1 and 5 have area above screen, overhead bins are tight</t>
  </si>
  <si>
    <t>It was all right, but nothing amazing, found one movie that was interesting, pretty similar selection to AA, BYOD coming soon, Controls are pretty responsive</t>
  </si>
  <si>
    <t>Even though only two years old, still feels airline/industrial and surprisingly a bit worn, not stylish or inspired</t>
  </si>
  <si>
    <t>2 lavs, nothing special about them (Philosophy products)</t>
  </si>
  <si>
    <t>Probably the best lamb I've ever had on the plane, great appetizer, presentation was superb on a wooden plank tray</t>
  </si>
  <si>
    <t>2 lavs on 757 (good), 2 on 767 (not great)</t>
  </si>
  <si>
    <t xml:space="preserve">Lie-flat staggered, with feet in cubby between seats in front, larger than AA biz, F or UA - blue leather looks a little cheap but is comfortable, 757s have </t>
  </si>
  <si>
    <t>The interiors are nice, though the leather in the seats can make them seem a bit cheap looking</t>
  </si>
  <si>
    <t>The staggered seats have a decent amount of space for storage/bags on the floor, less so on the 757</t>
  </si>
  <si>
    <t>1 for 20 passengers (not a great ratio, no amenities inside)</t>
  </si>
  <si>
    <t>Interiors are VERY nice, definitely look like you're flying in 2015 and not 1990</t>
  </si>
  <si>
    <t>The clamped bin in front of the TV for laptops/tablets is genius, much less sliding around, bins are decently large</t>
  </si>
  <si>
    <t>1 for 10 passengers, good but quite as good at DL 757</t>
  </si>
  <si>
    <t>2 for 16, about as good as it gets</t>
  </si>
  <si>
    <t>1 for 8, about as good as it gets</t>
  </si>
  <si>
    <t>Kind of sparse for how much space the seat takes up, but tons of overhead space and very large armrest/workspace</t>
  </si>
  <si>
    <t>Interiors are gorgeous and it's clear someone with a design background actually had a hand in designing it, not getting overruled</t>
  </si>
  <si>
    <t>Nice, in a eurodisco airline way. Not to everyone's taste, but if you like the Virgin take on things, you'll like it</t>
  </si>
  <si>
    <t>Lots of legroom, which can serve as a place for bags, but not dedicated space, no closets</t>
  </si>
  <si>
    <t>75% - blended average of 767 (100% aisle access) and 757 (50% aisle access)</t>
  </si>
  <si>
    <t>Will be nice to your face, but might be snarky behind your back</t>
  </si>
  <si>
    <t>Bulleit and Grey Goose, not as much in the way of mixers</t>
  </si>
  <si>
    <t>VERY personable (and proud of the new product!), but almost unbearably slow - 2 hours before we got food - they need to seriously work on process</t>
  </si>
  <si>
    <t>Was well-intentioned, but not confident, excited about the new product</t>
  </si>
  <si>
    <t>Fast, drink in hand 10 mins after takeoff, very fast meal service with constant refills, though less personable</t>
  </si>
  <si>
    <t>Seems like it could be a problem - one FA was super nice, the other tried to charge us for a cheese plate in lieu of dessert</t>
  </si>
  <si>
    <t>Overall Weighting</t>
  </si>
  <si>
    <t>Lost Baggage</t>
  </si>
  <si>
    <t>Normalized Score to 100</t>
  </si>
  <si>
    <t>Lost Baggage per 1000 passengers (DOT report Sept 2014)</t>
  </si>
  <si>
    <t>Normalized to bags lost/bags checked (.668 bags per pax -http://www.cnn.com/2014/03/05/travel/airline-baggage-stats/)</t>
  </si>
  <si>
    <t>Can use Loft, was pretty good, but have heard it's gone downhill since Virgin Australia left - only accessible to full fare J, C and D first class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</si>
</sst>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2"/>
      <color rgb="FF000000"/>
      <name val="Calibri"/>
      <scheme val="minor"/>
    </font>
    <font>
      <sz val="12"/>
      <color rgb="FF3F3F76"/>
      <name val="Calibri"/>
      <family val="2"/>
      <scheme val="minor"/>
    </font>
    <font>
      <b/>
      <sz val="12"/>
      <color rgb="FF3F3F3F"/>
      <name val="Calibri"/>
      <family val="2"/>
      <scheme val="minor"/>
    </font>
    <font>
      <b/>
      <sz val="12"/>
      <color rgb="FFFA7D00"/>
      <name val="Calibri"/>
      <family val="2"/>
      <scheme val="minor"/>
    </font>
    <font>
      <b/>
      <i/>
      <sz val="12"/>
      <color rgb="FF000000"/>
      <name val="Calibri"/>
      <scheme val="minor"/>
    </font>
    <font>
      <b/>
      <i/>
      <sz val="12"/>
      <color theme="1"/>
      <name val="Calibri"/>
      <scheme val="minor"/>
    </font>
    <font>
      <i/>
      <sz val="12"/>
      <color theme="1"/>
      <name val="Calibri"/>
      <scheme val="minor"/>
    </font>
    <font>
      <i/>
      <sz val="12"/>
      <color rgb="FF000000"/>
      <name val="Calibri"/>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252">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 fillId="2" borderId="1" applyNumberFormat="0" applyAlignment="0" applyProtection="0"/>
    <xf numFmtId="0" fontId="7" fillId="3" borderId="2" applyNumberFormat="0" applyAlignment="0" applyProtection="0"/>
    <xf numFmtId="0" fontId="8" fillId="3"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9">
    <xf numFmtId="0" fontId="0" fillId="0" borderId="0" xfId="0"/>
    <xf numFmtId="0" fontId="3" fillId="0" borderId="0" xfId="0" applyFont="1"/>
    <xf numFmtId="9" fontId="0" fillId="0" borderId="0" xfId="0" applyNumberFormat="1"/>
    <xf numFmtId="0" fontId="4" fillId="0" borderId="0" xfId="0" applyFont="1"/>
    <xf numFmtId="0" fontId="5" fillId="0" borderId="0" xfId="0" applyFont="1"/>
    <xf numFmtId="0" fontId="9" fillId="0" borderId="0" xfId="0" applyFont="1"/>
    <xf numFmtId="0" fontId="10" fillId="0" borderId="0" xfId="0" applyFont="1"/>
    <xf numFmtId="1" fontId="0" fillId="0" borderId="0" xfId="0" applyNumberFormat="1"/>
    <xf numFmtId="1" fontId="4" fillId="0" borderId="0" xfId="0" applyNumberFormat="1" applyFont="1"/>
    <xf numFmtId="10" fontId="11" fillId="0" borderId="0" xfId="0" applyNumberFormat="1" applyFont="1"/>
    <xf numFmtId="0" fontId="12" fillId="0" borderId="0" xfId="0" applyFont="1"/>
    <xf numFmtId="0" fontId="0" fillId="0" borderId="0" xfId="0" applyFont="1"/>
    <xf numFmtId="0" fontId="11" fillId="0" borderId="0" xfId="0" applyFont="1"/>
    <xf numFmtId="10" fontId="10" fillId="0" borderId="0" xfId="0" applyNumberFormat="1" applyFont="1"/>
    <xf numFmtId="1" fontId="7" fillId="3" borderId="2" xfId="110" applyNumberFormat="1"/>
    <xf numFmtId="0" fontId="7" fillId="3" borderId="2" xfId="110"/>
    <xf numFmtId="0" fontId="6" fillId="2" borderId="1" xfId="109"/>
    <xf numFmtId="1" fontId="8" fillId="3" borderId="1" xfId="111" applyNumberFormat="1"/>
    <xf numFmtId="9" fontId="8" fillId="3" borderId="1" xfId="111" applyNumberFormat="1"/>
    <xf numFmtId="0" fontId="8" fillId="3" borderId="1" xfId="111"/>
    <xf numFmtId="10" fontId="6" fillId="2" borderId="1" xfId="109" applyNumberFormat="1"/>
    <xf numFmtId="10" fontId="8" fillId="3" borderId="1" xfId="111" applyNumberFormat="1"/>
    <xf numFmtId="10" fontId="3" fillId="0" borderId="0" xfId="0" applyNumberFormat="1" applyFont="1"/>
    <xf numFmtId="10" fontId="0" fillId="0" borderId="0" xfId="0" applyNumberFormat="1" applyFont="1"/>
    <xf numFmtId="10" fontId="11" fillId="0" borderId="1" xfId="0" applyNumberFormat="1" applyFont="1" applyBorder="1"/>
    <xf numFmtId="10" fontId="6" fillId="2" borderId="0" xfId="109" applyNumberFormat="1" applyBorder="1"/>
    <xf numFmtId="10" fontId="6" fillId="2" borderId="1" xfId="109" applyNumberFormat="1" applyBorder="1"/>
    <xf numFmtId="2" fontId="0" fillId="0" borderId="0" xfId="0" applyNumberFormat="1"/>
    <xf numFmtId="2" fontId="6" fillId="2" borderId="1" xfId="109" applyNumberFormat="1"/>
  </cellXfs>
  <cellStyles count="252">
    <cellStyle name="Calculation" xfId="111" builtinId="2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Input" xfId="109" builtinId="20"/>
    <cellStyle name="Normal" xfId="0" builtinId="0"/>
    <cellStyle name="Output" xfId="110" builtinId="2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'Rubric Filled in'!$B$98</c:f>
              <c:strCache>
                <c:ptCount val="1"/>
                <c:pt idx="0">
                  <c:v>United p.s. </c:v>
                </c:pt>
              </c:strCache>
            </c:strRef>
          </c:tx>
          <c:invertIfNegative val="0"/>
          <c:dLbls>
            <c:showLegendKey val="0"/>
            <c:showVal val="1"/>
            <c:showCatName val="0"/>
            <c:showSerName val="0"/>
            <c:showPercent val="0"/>
            <c:showBubbleSize val="0"/>
            <c:showLeaderLines val="0"/>
          </c:dLbls>
          <c:cat>
            <c:strRef>
              <c:f>'Rubric Filled in'!$A$99:$A$104</c:f>
              <c:strCache>
                <c:ptCount val="6"/>
                <c:pt idx="0">
                  <c:v>Hard Product Composite Score</c:v>
                </c:pt>
                <c:pt idx="1">
                  <c:v>Soft Product Composite Score</c:v>
                </c:pt>
                <c:pt idx="2">
                  <c:v>Ground Experience Composite Score</c:v>
                </c:pt>
                <c:pt idx="3">
                  <c:v>Connectivity Composite Score</c:v>
                </c:pt>
                <c:pt idx="4">
                  <c:v>Total Seat Capacity Composite Score</c:v>
                </c:pt>
                <c:pt idx="5">
                  <c:v>On-Time Arrivals Composite Score</c:v>
                </c:pt>
              </c:strCache>
            </c:strRef>
          </c:cat>
          <c:val>
            <c:numRef>
              <c:f>'Rubric Filled in'!$B$99:$B$104</c:f>
              <c:numCache>
                <c:formatCode>0</c:formatCode>
                <c:ptCount val="6"/>
                <c:pt idx="0">
                  <c:v>45.0</c:v>
                </c:pt>
                <c:pt idx="1">
                  <c:v>49.9</c:v>
                </c:pt>
                <c:pt idx="2">
                  <c:v>62</c:v>
                </c:pt>
                <c:pt idx="3">
                  <c:v>66.0</c:v>
                </c:pt>
                <c:pt idx="4">
                  <c:v>82.35294117647059</c:v>
                </c:pt>
                <c:pt idx="5">
                  <c:v>75.08</c:v>
                </c:pt>
              </c:numCache>
            </c:numRef>
          </c:val>
        </c:ser>
        <c:ser>
          <c:idx val="1"/>
          <c:order val="1"/>
          <c:tx>
            <c:strRef>
              <c:f>'Rubric Filled in'!$C$98</c:f>
              <c:strCache>
                <c:ptCount val="1"/>
                <c:pt idx="0">
                  <c:v>Delta</c:v>
                </c:pt>
              </c:strCache>
            </c:strRef>
          </c:tx>
          <c:invertIfNegative val="0"/>
          <c:dLbls>
            <c:showLegendKey val="0"/>
            <c:showVal val="1"/>
            <c:showCatName val="0"/>
            <c:showSerName val="0"/>
            <c:showPercent val="0"/>
            <c:showBubbleSize val="0"/>
            <c:showLeaderLines val="0"/>
          </c:dLbls>
          <c:cat>
            <c:strRef>
              <c:f>'Rubric Filled in'!$A$99:$A$104</c:f>
              <c:strCache>
                <c:ptCount val="6"/>
                <c:pt idx="0">
                  <c:v>Hard Product Composite Score</c:v>
                </c:pt>
                <c:pt idx="1">
                  <c:v>Soft Product Composite Score</c:v>
                </c:pt>
                <c:pt idx="2">
                  <c:v>Ground Experience Composite Score</c:v>
                </c:pt>
                <c:pt idx="3">
                  <c:v>Connectivity Composite Score</c:v>
                </c:pt>
                <c:pt idx="4">
                  <c:v>Total Seat Capacity Composite Score</c:v>
                </c:pt>
                <c:pt idx="5">
                  <c:v>On-Time Arrivals Composite Score</c:v>
                </c:pt>
              </c:strCache>
            </c:strRef>
          </c:cat>
          <c:val>
            <c:numRef>
              <c:f>'Rubric Filled in'!$C$99:$C$104</c:f>
              <c:numCache>
                <c:formatCode>0</c:formatCode>
                <c:ptCount val="6"/>
                <c:pt idx="0">
                  <c:v>53.75</c:v>
                </c:pt>
                <c:pt idx="1">
                  <c:v>79.0</c:v>
                </c:pt>
                <c:pt idx="2">
                  <c:v>62.91666666666666</c:v>
                </c:pt>
                <c:pt idx="3">
                  <c:v>79.0</c:v>
                </c:pt>
                <c:pt idx="4">
                  <c:v>89.41176470588234</c:v>
                </c:pt>
                <c:pt idx="5">
                  <c:v>80.34666666666666</c:v>
                </c:pt>
              </c:numCache>
            </c:numRef>
          </c:val>
        </c:ser>
        <c:ser>
          <c:idx val="2"/>
          <c:order val="2"/>
          <c:tx>
            <c:strRef>
              <c:f>'Rubric Filled in'!$D$98</c:f>
              <c:strCache>
                <c:ptCount val="1"/>
                <c:pt idx="0">
                  <c:v>AA Business</c:v>
                </c:pt>
              </c:strCache>
            </c:strRef>
          </c:tx>
          <c:invertIfNegative val="0"/>
          <c:dLbls>
            <c:showLegendKey val="0"/>
            <c:showVal val="1"/>
            <c:showCatName val="0"/>
            <c:showSerName val="0"/>
            <c:showPercent val="0"/>
            <c:showBubbleSize val="0"/>
            <c:showLeaderLines val="0"/>
          </c:dLbls>
          <c:cat>
            <c:strRef>
              <c:f>'Rubric Filled in'!$A$99:$A$104</c:f>
              <c:strCache>
                <c:ptCount val="6"/>
                <c:pt idx="0">
                  <c:v>Hard Product Composite Score</c:v>
                </c:pt>
                <c:pt idx="1">
                  <c:v>Soft Product Composite Score</c:v>
                </c:pt>
                <c:pt idx="2">
                  <c:v>Ground Experience Composite Score</c:v>
                </c:pt>
                <c:pt idx="3">
                  <c:v>Connectivity Composite Score</c:v>
                </c:pt>
                <c:pt idx="4">
                  <c:v>Total Seat Capacity Composite Score</c:v>
                </c:pt>
                <c:pt idx="5">
                  <c:v>On-Time Arrivals Composite Score</c:v>
                </c:pt>
              </c:strCache>
            </c:strRef>
          </c:cat>
          <c:val>
            <c:numRef>
              <c:f>'Rubric Filled in'!$D$99:$D$104</c:f>
              <c:numCache>
                <c:formatCode>0</c:formatCode>
                <c:ptCount val="6"/>
                <c:pt idx="0">
                  <c:v>52.5</c:v>
                </c:pt>
                <c:pt idx="1">
                  <c:v>60.45</c:v>
                </c:pt>
                <c:pt idx="2">
                  <c:v>68.33333333333333</c:v>
                </c:pt>
                <c:pt idx="3">
                  <c:v>78.0</c:v>
                </c:pt>
                <c:pt idx="4">
                  <c:v>100.0</c:v>
                </c:pt>
                <c:pt idx="5">
                  <c:v>73.90333333333334</c:v>
                </c:pt>
              </c:numCache>
            </c:numRef>
          </c:val>
        </c:ser>
        <c:ser>
          <c:idx val="3"/>
          <c:order val="3"/>
          <c:tx>
            <c:strRef>
              <c:f>'Rubric Filled in'!$E$98</c:f>
              <c:strCache>
                <c:ptCount val="1"/>
                <c:pt idx="0">
                  <c:v>AA First</c:v>
                </c:pt>
              </c:strCache>
            </c:strRef>
          </c:tx>
          <c:invertIfNegative val="0"/>
          <c:dLbls>
            <c:showLegendKey val="0"/>
            <c:showVal val="1"/>
            <c:showCatName val="0"/>
            <c:showSerName val="0"/>
            <c:showPercent val="0"/>
            <c:showBubbleSize val="0"/>
            <c:showLeaderLines val="0"/>
          </c:dLbls>
          <c:cat>
            <c:strRef>
              <c:f>'Rubric Filled in'!$A$99:$A$104</c:f>
              <c:strCache>
                <c:ptCount val="6"/>
                <c:pt idx="0">
                  <c:v>Hard Product Composite Score</c:v>
                </c:pt>
                <c:pt idx="1">
                  <c:v>Soft Product Composite Score</c:v>
                </c:pt>
                <c:pt idx="2">
                  <c:v>Ground Experience Composite Score</c:v>
                </c:pt>
                <c:pt idx="3">
                  <c:v>Connectivity Composite Score</c:v>
                </c:pt>
                <c:pt idx="4">
                  <c:v>Total Seat Capacity Composite Score</c:v>
                </c:pt>
                <c:pt idx="5">
                  <c:v>On-Time Arrivals Composite Score</c:v>
                </c:pt>
              </c:strCache>
            </c:strRef>
          </c:cat>
          <c:val>
            <c:numRef>
              <c:f>'Rubric Filled in'!$E$99:$E$104</c:f>
              <c:numCache>
                <c:formatCode>0</c:formatCode>
                <c:ptCount val="6"/>
                <c:pt idx="0">
                  <c:v>62.5</c:v>
                </c:pt>
                <c:pt idx="1">
                  <c:v>62.95</c:v>
                </c:pt>
                <c:pt idx="2">
                  <c:v>82.33333333333331</c:v>
                </c:pt>
                <c:pt idx="3">
                  <c:v>78.0</c:v>
                </c:pt>
                <c:pt idx="4">
                  <c:v>50.0</c:v>
                </c:pt>
                <c:pt idx="5">
                  <c:v>73.90333333333334</c:v>
                </c:pt>
              </c:numCache>
            </c:numRef>
          </c:val>
        </c:ser>
        <c:ser>
          <c:idx val="4"/>
          <c:order val="4"/>
          <c:tx>
            <c:strRef>
              <c:f>'Rubric Filled in'!$F$98</c:f>
              <c:strCache>
                <c:ptCount val="1"/>
                <c:pt idx="0">
                  <c:v>JetBlue Mint</c:v>
                </c:pt>
              </c:strCache>
            </c:strRef>
          </c:tx>
          <c:invertIfNegative val="0"/>
          <c:dLbls>
            <c:showLegendKey val="0"/>
            <c:showVal val="1"/>
            <c:showCatName val="0"/>
            <c:showSerName val="0"/>
            <c:showPercent val="0"/>
            <c:showBubbleSize val="0"/>
            <c:showLeaderLines val="0"/>
          </c:dLbls>
          <c:cat>
            <c:strRef>
              <c:f>'Rubric Filled in'!$A$99:$A$104</c:f>
              <c:strCache>
                <c:ptCount val="6"/>
                <c:pt idx="0">
                  <c:v>Hard Product Composite Score</c:v>
                </c:pt>
                <c:pt idx="1">
                  <c:v>Soft Product Composite Score</c:v>
                </c:pt>
                <c:pt idx="2">
                  <c:v>Ground Experience Composite Score</c:v>
                </c:pt>
                <c:pt idx="3">
                  <c:v>Connectivity Composite Score</c:v>
                </c:pt>
                <c:pt idx="4">
                  <c:v>Total Seat Capacity Composite Score</c:v>
                </c:pt>
                <c:pt idx="5">
                  <c:v>On-Time Arrivals Composite Score</c:v>
                </c:pt>
              </c:strCache>
            </c:strRef>
          </c:cat>
          <c:val>
            <c:numRef>
              <c:f>'Rubric Filled in'!$F$99:$F$104</c:f>
              <c:numCache>
                <c:formatCode>0</c:formatCode>
                <c:ptCount val="6"/>
                <c:pt idx="0">
                  <c:v>60.75</c:v>
                </c:pt>
                <c:pt idx="1">
                  <c:v>74.95</c:v>
                </c:pt>
                <c:pt idx="2">
                  <c:v>52.41666666666666</c:v>
                </c:pt>
                <c:pt idx="3">
                  <c:v>82.0</c:v>
                </c:pt>
                <c:pt idx="4">
                  <c:v>47.05882352941177</c:v>
                </c:pt>
                <c:pt idx="5">
                  <c:v>71.66666666666667</c:v>
                </c:pt>
              </c:numCache>
            </c:numRef>
          </c:val>
        </c:ser>
        <c:ser>
          <c:idx val="5"/>
          <c:order val="5"/>
          <c:tx>
            <c:strRef>
              <c:f>'Rubric Filled in'!$G$98</c:f>
              <c:strCache>
                <c:ptCount val="1"/>
                <c:pt idx="0">
                  <c:v>Virgin America</c:v>
                </c:pt>
              </c:strCache>
            </c:strRef>
          </c:tx>
          <c:invertIfNegative val="0"/>
          <c:dLbls>
            <c:showLegendKey val="0"/>
            <c:showVal val="1"/>
            <c:showCatName val="0"/>
            <c:showSerName val="0"/>
            <c:showPercent val="0"/>
            <c:showBubbleSize val="0"/>
            <c:showLeaderLines val="0"/>
          </c:dLbls>
          <c:cat>
            <c:strRef>
              <c:f>'Rubric Filled in'!$A$99:$A$104</c:f>
              <c:strCache>
                <c:ptCount val="6"/>
                <c:pt idx="0">
                  <c:v>Hard Product Composite Score</c:v>
                </c:pt>
                <c:pt idx="1">
                  <c:v>Soft Product Composite Score</c:v>
                </c:pt>
                <c:pt idx="2">
                  <c:v>Ground Experience Composite Score</c:v>
                </c:pt>
                <c:pt idx="3">
                  <c:v>Connectivity Composite Score</c:v>
                </c:pt>
                <c:pt idx="4">
                  <c:v>Total Seat Capacity Composite Score</c:v>
                </c:pt>
                <c:pt idx="5">
                  <c:v>On-Time Arrivals Composite Score</c:v>
                </c:pt>
              </c:strCache>
            </c:strRef>
          </c:cat>
          <c:val>
            <c:numRef>
              <c:f>'Rubric Filled in'!$G$99:$G$104</c:f>
              <c:numCache>
                <c:formatCode>0</c:formatCode>
                <c:ptCount val="6"/>
                <c:pt idx="0">
                  <c:v>32.5</c:v>
                </c:pt>
                <c:pt idx="1">
                  <c:v>70.2</c:v>
                </c:pt>
                <c:pt idx="2">
                  <c:v>62.33333333333333</c:v>
                </c:pt>
                <c:pt idx="3">
                  <c:v>73.5</c:v>
                </c:pt>
                <c:pt idx="4">
                  <c:v>18.82352941176471</c:v>
                </c:pt>
                <c:pt idx="5">
                  <c:v>79.63666666666667</c:v>
                </c:pt>
              </c:numCache>
            </c:numRef>
          </c:val>
        </c:ser>
        <c:dLbls>
          <c:showLegendKey val="0"/>
          <c:showVal val="0"/>
          <c:showCatName val="0"/>
          <c:showSerName val="0"/>
          <c:showPercent val="0"/>
          <c:showBubbleSize val="0"/>
        </c:dLbls>
        <c:gapWidth val="150"/>
        <c:axId val="2138867256"/>
        <c:axId val="2133284248"/>
      </c:barChart>
      <c:catAx>
        <c:axId val="2138867256"/>
        <c:scaling>
          <c:orientation val="minMax"/>
        </c:scaling>
        <c:delete val="0"/>
        <c:axPos val="b"/>
        <c:majorTickMark val="out"/>
        <c:minorTickMark val="none"/>
        <c:tickLblPos val="nextTo"/>
        <c:crossAx val="2133284248"/>
        <c:crosses val="autoZero"/>
        <c:auto val="1"/>
        <c:lblAlgn val="ctr"/>
        <c:lblOffset val="100"/>
        <c:noMultiLvlLbl val="0"/>
      </c:catAx>
      <c:valAx>
        <c:axId val="2133284248"/>
        <c:scaling>
          <c:orientation val="minMax"/>
        </c:scaling>
        <c:delete val="0"/>
        <c:axPos val="l"/>
        <c:majorGridlines/>
        <c:numFmt formatCode="0" sourceLinked="1"/>
        <c:majorTickMark val="out"/>
        <c:minorTickMark val="none"/>
        <c:tickLblPos val="nextTo"/>
        <c:crossAx val="2138867256"/>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barChart>
        <c:barDir val="col"/>
        <c:grouping val="clustered"/>
        <c:varyColors val="0"/>
        <c:ser>
          <c:idx val="0"/>
          <c:order val="0"/>
          <c:tx>
            <c:strRef>
              <c:f>'Rubric Filled in'!$A$99</c:f>
              <c:strCache>
                <c:ptCount val="1"/>
                <c:pt idx="0">
                  <c:v>Hard Product Composite Score</c:v>
                </c:pt>
              </c:strCache>
            </c:strRef>
          </c:tx>
          <c:invertIfNegative val="0"/>
          <c:dLbls>
            <c:showLegendKey val="0"/>
            <c:showVal val="1"/>
            <c:showCatName val="0"/>
            <c:showSerName val="0"/>
            <c:showPercent val="0"/>
            <c:showBubbleSize val="0"/>
            <c:showLeaderLines val="0"/>
          </c:dLbls>
          <c:cat>
            <c:strRef>
              <c:f>'Rubric Filled in'!$B$98:$G$98</c:f>
              <c:strCache>
                <c:ptCount val="6"/>
                <c:pt idx="0">
                  <c:v>United p.s. </c:v>
                </c:pt>
                <c:pt idx="1">
                  <c:v>Delta</c:v>
                </c:pt>
                <c:pt idx="2">
                  <c:v>AA Business</c:v>
                </c:pt>
                <c:pt idx="3">
                  <c:v>AA First</c:v>
                </c:pt>
                <c:pt idx="4">
                  <c:v>JetBlue Mint</c:v>
                </c:pt>
                <c:pt idx="5">
                  <c:v>Virgin America</c:v>
                </c:pt>
              </c:strCache>
            </c:strRef>
          </c:cat>
          <c:val>
            <c:numRef>
              <c:f>'Rubric Filled in'!$B$99:$G$99</c:f>
              <c:numCache>
                <c:formatCode>0</c:formatCode>
                <c:ptCount val="6"/>
                <c:pt idx="0">
                  <c:v>45.0</c:v>
                </c:pt>
                <c:pt idx="1">
                  <c:v>53.75</c:v>
                </c:pt>
                <c:pt idx="2">
                  <c:v>52.5</c:v>
                </c:pt>
                <c:pt idx="3">
                  <c:v>62.5</c:v>
                </c:pt>
                <c:pt idx="4">
                  <c:v>60.75</c:v>
                </c:pt>
                <c:pt idx="5">
                  <c:v>32.5</c:v>
                </c:pt>
              </c:numCache>
            </c:numRef>
          </c:val>
        </c:ser>
        <c:ser>
          <c:idx val="1"/>
          <c:order val="1"/>
          <c:tx>
            <c:strRef>
              <c:f>'Rubric Filled in'!$A$100</c:f>
              <c:strCache>
                <c:ptCount val="1"/>
                <c:pt idx="0">
                  <c:v>Soft Product Composite Score</c:v>
                </c:pt>
              </c:strCache>
            </c:strRef>
          </c:tx>
          <c:invertIfNegative val="0"/>
          <c:dLbls>
            <c:showLegendKey val="0"/>
            <c:showVal val="1"/>
            <c:showCatName val="0"/>
            <c:showSerName val="0"/>
            <c:showPercent val="0"/>
            <c:showBubbleSize val="0"/>
            <c:showLeaderLines val="0"/>
          </c:dLbls>
          <c:cat>
            <c:strRef>
              <c:f>'Rubric Filled in'!$B$98:$G$98</c:f>
              <c:strCache>
                <c:ptCount val="6"/>
                <c:pt idx="0">
                  <c:v>United p.s. </c:v>
                </c:pt>
                <c:pt idx="1">
                  <c:v>Delta</c:v>
                </c:pt>
                <c:pt idx="2">
                  <c:v>AA Business</c:v>
                </c:pt>
                <c:pt idx="3">
                  <c:v>AA First</c:v>
                </c:pt>
                <c:pt idx="4">
                  <c:v>JetBlue Mint</c:v>
                </c:pt>
                <c:pt idx="5">
                  <c:v>Virgin America</c:v>
                </c:pt>
              </c:strCache>
            </c:strRef>
          </c:cat>
          <c:val>
            <c:numRef>
              <c:f>'Rubric Filled in'!$B$100:$G$100</c:f>
              <c:numCache>
                <c:formatCode>0</c:formatCode>
                <c:ptCount val="6"/>
                <c:pt idx="0">
                  <c:v>49.9</c:v>
                </c:pt>
                <c:pt idx="1">
                  <c:v>79.0</c:v>
                </c:pt>
                <c:pt idx="2">
                  <c:v>60.45</c:v>
                </c:pt>
                <c:pt idx="3">
                  <c:v>62.95</c:v>
                </c:pt>
                <c:pt idx="4">
                  <c:v>74.95</c:v>
                </c:pt>
                <c:pt idx="5">
                  <c:v>70.2</c:v>
                </c:pt>
              </c:numCache>
            </c:numRef>
          </c:val>
        </c:ser>
        <c:ser>
          <c:idx val="2"/>
          <c:order val="2"/>
          <c:tx>
            <c:strRef>
              <c:f>'Rubric Filled in'!$A$101</c:f>
              <c:strCache>
                <c:ptCount val="1"/>
                <c:pt idx="0">
                  <c:v>Ground Experience Composite Score</c:v>
                </c:pt>
              </c:strCache>
            </c:strRef>
          </c:tx>
          <c:invertIfNegative val="0"/>
          <c:dLbls>
            <c:showLegendKey val="0"/>
            <c:showVal val="1"/>
            <c:showCatName val="0"/>
            <c:showSerName val="0"/>
            <c:showPercent val="0"/>
            <c:showBubbleSize val="0"/>
            <c:showLeaderLines val="0"/>
          </c:dLbls>
          <c:cat>
            <c:strRef>
              <c:f>'Rubric Filled in'!$B$98:$G$98</c:f>
              <c:strCache>
                <c:ptCount val="6"/>
                <c:pt idx="0">
                  <c:v>United p.s. </c:v>
                </c:pt>
                <c:pt idx="1">
                  <c:v>Delta</c:v>
                </c:pt>
                <c:pt idx="2">
                  <c:v>AA Business</c:v>
                </c:pt>
                <c:pt idx="3">
                  <c:v>AA First</c:v>
                </c:pt>
                <c:pt idx="4">
                  <c:v>JetBlue Mint</c:v>
                </c:pt>
                <c:pt idx="5">
                  <c:v>Virgin America</c:v>
                </c:pt>
              </c:strCache>
            </c:strRef>
          </c:cat>
          <c:val>
            <c:numRef>
              <c:f>'Rubric Filled in'!$B$101:$G$101</c:f>
              <c:numCache>
                <c:formatCode>0</c:formatCode>
                <c:ptCount val="6"/>
                <c:pt idx="0">
                  <c:v>62</c:v>
                </c:pt>
                <c:pt idx="1">
                  <c:v>62.91666666666666</c:v>
                </c:pt>
                <c:pt idx="2">
                  <c:v>68.33333333333333</c:v>
                </c:pt>
                <c:pt idx="3">
                  <c:v>82.33333333333331</c:v>
                </c:pt>
                <c:pt idx="4">
                  <c:v>52.41666666666666</c:v>
                </c:pt>
                <c:pt idx="5">
                  <c:v>62.33333333333333</c:v>
                </c:pt>
              </c:numCache>
            </c:numRef>
          </c:val>
        </c:ser>
        <c:ser>
          <c:idx val="3"/>
          <c:order val="3"/>
          <c:tx>
            <c:strRef>
              <c:f>'Rubric Filled in'!$A$102</c:f>
              <c:strCache>
                <c:ptCount val="1"/>
                <c:pt idx="0">
                  <c:v>Connectivity Composite Score</c:v>
                </c:pt>
              </c:strCache>
            </c:strRef>
          </c:tx>
          <c:invertIfNegative val="0"/>
          <c:dLbls>
            <c:showLegendKey val="0"/>
            <c:showVal val="1"/>
            <c:showCatName val="0"/>
            <c:showSerName val="0"/>
            <c:showPercent val="0"/>
            <c:showBubbleSize val="0"/>
            <c:showLeaderLines val="0"/>
          </c:dLbls>
          <c:cat>
            <c:strRef>
              <c:f>'Rubric Filled in'!$B$98:$G$98</c:f>
              <c:strCache>
                <c:ptCount val="6"/>
                <c:pt idx="0">
                  <c:v>United p.s. </c:v>
                </c:pt>
                <c:pt idx="1">
                  <c:v>Delta</c:v>
                </c:pt>
                <c:pt idx="2">
                  <c:v>AA Business</c:v>
                </c:pt>
                <c:pt idx="3">
                  <c:v>AA First</c:v>
                </c:pt>
                <c:pt idx="4">
                  <c:v>JetBlue Mint</c:v>
                </c:pt>
                <c:pt idx="5">
                  <c:v>Virgin America</c:v>
                </c:pt>
              </c:strCache>
            </c:strRef>
          </c:cat>
          <c:val>
            <c:numRef>
              <c:f>'Rubric Filled in'!$B$102:$G$102</c:f>
              <c:numCache>
                <c:formatCode>0</c:formatCode>
                <c:ptCount val="6"/>
                <c:pt idx="0">
                  <c:v>66.0</c:v>
                </c:pt>
                <c:pt idx="1">
                  <c:v>79.0</c:v>
                </c:pt>
                <c:pt idx="2">
                  <c:v>78.0</c:v>
                </c:pt>
                <c:pt idx="3">
                  <c:v>78.0</c:v>
                </c:pt>
                <c:pt idx="4">
                  <c:v>82.0</c:v>
                </c:pt>
                <c:pt idx="5">
                  <c:v>73.5</c:v>
                </c:pt>
              </c:numCache>
            </c:numRef>
          </c:val>
        </c:ser>
        <c:ser>
          <c:idx val="4"/>
          <c:order val="4"/>
          <c:tx>
            <c:strRef>
              <c:f>'Rubric Filled in'!$A$103</c:f>
              <c:strCache>
                <c:ptCount val="1"/>
                <c:pt idx="0">
                  <c:v>Total Seat Capacity Composite Score</c:v>
                </c:pt>
              </c:strCache>
            </c:strRef>
          </c:tx>
          <c:invertIfNegative val="0"/>
          <c:dLbls>
            <c:showLegendKey val="0"/>
            <c:showVal val="1"/>
            <c:showCatName val="0"/>
            <c:showSerName val="0"/>
            <c:showPercent val="0"/>
            <c:showBubbleSize val="0"/>
            <c:showLeaderLines val="0"/>
          </c:dLbls>
          <c:cat>
            <c:strRef>
              <c:f>'Rubric Filled in'!$B$98:$G$98</c:f>
              <c:strCache>
                <c:ptCount val="6"/>
                <c:pt idx="0">
                  <c:v>United p.s. </c:v>
                </c:pt>
                <c:pt idx="1">
                  <c:v>Delta</c:v>
                </c:pt>
                <c:pt idx="2">
                  <c:v>AA Business</c:v>
                </c:pt>
                <c:pt idx="3">
                  <c:v>AA First</c:v>
                </c:pt>
                <c:pt idx="4">
                  <c:v>JetBlue Mint</c:v>
                </c:pt>
                <c:pt idx="5">
                  <c:v>Virgin America</c:v>
                </c:pt>
              </c:strCache>
            </c:strRef>
          </c:cat>
          <c:val>
            <c:numRef>
              <c:f>'Rubric Filled in'!$B$103:$G$103</c:f>
              <c:numCache>
                <c:formatCode>0</c:formatCode>
                <c:ptCount val="6"/>
                <c:pt idx="0">
                  <c:v>82.35294117647059</c:v>
                </c:pt>
                <c:pt idx="1">
                  <c:v>89.41176470588234</c:v>
                </c:pt>
                <c:pt idx="2">
                  <c:v>100.0</c:v>
                </c:pt>
                <c:pt idx="3">
                  <c:v>50.0</c:v>
                </c:pt>
                <c:pt idx="4">
                  <c:v>47.05882352941177</c:v>
                </c:pt>
                <c:pt idx="5">
                  <c:v>18.82352941176471</c:v>
                </c:pt>
              </c:numCache>
            </c:numRef>
          </c:val>
        </c:ser>
        <c:ser>
          <c:idx val="5"/>
          <c:order val="5"/>
          <c:tx>
            <c:strRef>
              <c:f>'Rubric Filled in'!$A$104</c:f>
              <c:strCache>
                <c:ptCount val="1"/>
                <c:pt idx="0">
                  <c:v>On-Time Arrivals Composite Score</c:v>
                </c:pt>
              </c:strCache>
            </c:strRef>
          </c:tx>
          <c:invertIfNegative val="0"/>
          <c:dLbls>
            <c:showLegendKey val="0"/>
            <c:showVal val="1"/>
            <c:showCatName val="0"/>
            <c:showSerName val="0"/>
            <c:showPercent val="0"/>
            <c:showBubbleSize val="0"/>
            <c:showLeaderLines val="0"/>
          </c:dLbls>
          <c:cat>
            <c:strRef>
              <c:f>'Rubric Filled in'!$B$98:$G$98</c:f>
              <c:strCache>
                <c:ptCount val="6"/>
                <c:pt idx="0">
                  <c:v>United p.s. </c:v>
                </c:pt>
                <c:pt idx="1">
                  <c:v>Delta</c:v>
                </c:pt>
                <c:pt idx="2">
                  <c:v>AA Business</c:v>
                </c:pt>
                <c:pt idx="3">
                  <c:v>AA First</c:v>
                </c:pt>
                <c:pt idx="4">
                  <c:v>JetBlue Mint</c:v>
                </c:pt>
                <c:pt idx="5">
                  <c:v>Virgin America</c:v>
                </c:pt>
              </c:strCache>
            </c:strRef>
          </c:cat>
          <c:val>
            <c:numRef>
              <c:f>'Rubric Filled in'!$B$104:$G$104</c:f>
              <c:numCache>
                <c:formatCode>0</c:formatCode>
                <c:ptCount val="6"/>
                <c:pt idx="0">
                  <c:v>75.08</c:v>
                </c:pt>
                <c:pt idx="1">
                  <c:v>80.34666666666666</c:v>
                </c:pt>
                <c:pt idx="2">
                  <c:v>73.90333333333334</c:v>
                </c:pt>
                <c:pt idx="3">
                  <c:v>73.90333333333334</c:v>
                </c:pt>
                <c:pt idx="4">
                  <c:v>71.66666666666667</c:v>
                </c:pt>
                <c:pt idx="5">
                  <c:v>79.63666666666667</c:v>
                </c:pt>
              </c:numCache>
            </c:numRef>
          </c:val>
        </c:ser>
        <c:dLbls>
          <c:showLegendKey val="0"/>
          <c:showVal val="0"/>
          <c:showCatName val="0"/>
          <c:showSerName val="0"/>
          <c:showPercent val="0"/>
          <c:showBubbleSize val="0"/>
        </c:dLbls>
        <c:gapWidth val="150"/>
        <c:axId val="-2122028024"/>
        <c:axId val="-2124449608"/>
      </c:barChart>
      <c:catAx>
        <c:axId val="-2122028024"/>
        <c:scaling>
          <c:orientation val="minMax"/>
        </c:scaling>
        <c:delete val="0"/>
        <c:axPos val="b"/>
        <c:majorTickMark val="out"/>
        <c:minorTickMark val="none"/>
        <c:tickLblPos val="nextTo"/>
        <c:crossAx val="-2124449608"/>
        <c:crosses val="autoZero"/>
        <c:auto val="1"/>
        <c:lblAlgn val="ctr"/>
        <c:lblOffset val="100"/>
        <c:noMultiLvlLbl val="0"/>
      </c:catAx>
      <c:valAx>
        <c:axId val="-2124449608"/>
        <c:scaling>
          <c:orientation val="minMax"/>
        </c:scaling>
        <c:delete val="0"/>
        <c:axPos val="l"/>
        <c:majorGridlines/>
        <c:numFmt formatCode="0" sourceLinked="1"/>
        <c:majorTickMark val="out"/>
        <c:minorTickMark val="none"/>
        <c:tickLblPos val="nextTo"/>
        <c:crossAx val="-2122028024"/>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'Rubric Filled in'!$B$98</c:f>
              <c:strCache>
                <c:ptCount val="1"/>
                <c:pt idx="0">
                  <c:v>United p.s. </c:v>
                </c:pt>
              </c:strCache>
            </c:strRef>
          </c:tx>
          <c:invertIfNegative val="0"/>
          <c:dLbls>
            <c:showLegendKey val="0"/>
            <c:showVal val="1"/>
            <c:showCatName val="0"/>
            <c:showSerName val="0"/>
            <c:showPercent val="0"/>
            <c:showBubbleSize val="0"/>
            <c:showLeaderLines val="0"/>
          </c:dLbls>
          <c:cat>
            <c:strRef>
              <c:f>'Rubric Filled in'!$A$99:$A$104</c:f>
              <c:strCache>
                <c:ptCount val="6"/>
                <c:pt idx="0">
                  <c:v>Hard Product Composite Score</c:v>
                </c:pt>
                <c:pt idx="1">
                  <c:v>Soft Product Composite Score</c:v>
                </c:pt>
                <c:pt idx="2">
                  <c:v>Ground Experience Composite Score</c:v>
                </c:pt>
                <c:pt idx="3">
                  <c:v>Connectivity Composite Score</c:v>
                </c:pt>
                <c:pt idx="4">
                  <c:v>Total Seat Capacity Composite Score</c:v>
                </c:pt>
                <c:pt idx="5">
                  <c:v>On-Time Arrivals Composite Score</c:v>
                </c:pt>
              </c:strCache>
            </c:strRef>
          </c:cat>
          <c:val>
            <c:numRef>
              <c:f>'Rubric Filled in'!$B$99:$B$104</c:f>
              <c:numCache>
                <c:formatCode>0</c:formatCode>
                <c:ptCount val="6"/>
                <c:pt idx="0">
                  <c:v>45.0</c:v>
                </c:pt>
                <c:pt idx="1">
                  <c:v>49.9</c:v>
                </c:pt>
                <c:pt idx="2">
                  <c:v>62</c:v>
                </c:pt>
                <c:pt idx="3">
                  <c:v>66.0</c:v>
                </c:pt>
                <c:pt idx="4">
                  <c:v>82.35294117647059</c:v>
                </c:pt>
                <c:pt idx="5">
                  <c:v>75.08</c:v>
                </c:pt>
              </c:numCache>
            </c:numRef>
          </c:val>
        </c:ser>
        <c:ser>
          <c:idx val="1"/>
          <c:order val="1"/>
          <c:tx>
            <c:strRef>
              <c:f>'Rubric Filled in'!$C$98</c:f>
              <c:strCache>
                <c:ptCount val="1"/>
                <c:pt idx="0">
                  <c:v>Delta</c:v>
                </c:pt>
              </c:strCache>
            </c:strRef>
          </c:tx>
          <c:invertIfNegative val="0"/>
          <c:dLbls>
            <c:showLegendKey val="0"/>
            <c:showVal val="1"/>
            <c:showCatName val="0"/>
            <c:showSerName val="0"/>
            <c:showPercent val="0"/>
            <c:showBubbleSize val="0"/>
            <c:showLeaderLines val="0"/>
          </c:dLbls>
          <c:cat>
            <c:strRef>
              <c:f>'Rubric Filled in'!$A$99:$A$104</c:f>
              <c:strCache>
                <c:ptCount val="6"/>
                <c:pt idx="0">
                  <c:v>Hard Product Composite Score</c:v>
                </c:pt>
                <c:pt idx="1">
                  <c:v>Soft Product Composite Score</c:v>
                </c:pt>
                <c:pt idx="2">
                  <c:v>Ground Experience Composite Score</c:v>
                </c:pt>
                <c:pt idx="3">
                  <c:v>Connectivity Composite Score</c:v>
                </c:pt>
                <c:pt idx="4">
                  <c:v>Total Seat Capacity Composite Score</c:v>
                </c:pt>
                <c:pt idx="5">
                  <c:v>On-Time Arrivals Composite Score</c:v>
                </c:pt>
              </c:strCache>
            </c:strRef>
          </c:cat>
          <c:val>
            <c:numRef>
              <c:f>'Rubric Filled in'!$C$99:$C$104</c:f>
              <c:numCache>
                <c:formatCode>0</c:formatCode>
                <c:ptCount val="6"/>
                <c:pt idx="0">
                  <c:v>53.75</c:v>
                </c:pt>
                <c:pt idx="1">
                  <c:v>79.0</c:v>
                </c:pt>
                <c:pt idx="2">
                  <c:v>62.91666666666666</c:v>
                </c:pt>
                <c:pt idx="3">
                  <c:v>79.0</c:v>
                </c:pt>
                <c:pt idx="4">
                  <c:v>89.41176470588234</c:v>
                </c:pt>
                <c:pt idx="5">
                  <c:v>80.34666666666666</c:v>
                </c:pt>
              </c:numCache>
            </c:numRef>
          </c:val>
        </c:ser>
        <c:ser>
          <c:idx val="2"/>
          <c:order val="2"/>
          <c:tx>
            <c:strRef>
              <c:f>'Rubric Filled in'!$D$98</c:f>
              <c:strCache>
                <c:ptCount val="1"/>
                <c:pt idx="0">
                  <c:v>AA Business</c:v>
                </c:pt>
              </c:strCache>
            </c:strRef>
          </c:tx>
          <c:invertIfNegative val="0"/>
          <c:dLbls>
            <c:showLegendKey val="0"/>
            <c:showVal val="1"/>
            <c:showCatName val="0"/>
            <c:showSerName val="0"/>
            <c:showPercent val="0"/>
            <c:showBubbleSize val="0"/>
            <c:showLeaderLines val="0"/>
          </c:dLbls>
          <c:cat>
            <c:strRef>
              <c:f>'Rubric Filled in'!$A$99:$A$104</c:f>
              <c:strCache>
                <c:ptCount val="6"/>
                <c:pt idx="0">
                  <c:v>Hard Product Composite Score</c:v>
                </c:pt>
                <c:pt idx="1">
                  <c:v>Soft Product Composite Score</c:v>
                </c:pt>
                <c:pt idx="2">
                  <c:v>Ground Experience Composite Score</c:v>
                </c:pt>
                <c:pt idx="3">
                  <c:v>Connectivity Composite Score</c:v>
                </c:pt>
                <c:pt idx="4">
                  <c:v>Total Seat Capacity Composite Score</c:v>
                </c:pt>
                <c:pt idx="5">
                  <c:v>On-Time Arrivals Composite Score</c:v>
                </c:pt>
              </c:strCache>
            </c:strRef>
          </c:cat>
          <c:val>
            <c:numRef>
              <c:f>'Rubric Filled in'!$D$99:$D$104</c:f>
              <c:numCache>
                <c:formatCode>0</c:formatCode>
                <c:ptCount val="6"/>
                <c:pt idx="0">
                  <c:v>52.5</c:v>
                </c:pt>
                <c:pt idx="1">
                  <c:v>60.45</c:v>
                </c:pt>
                <c:pt idx="2">
                  <c:v>68.33333333333333</c:v>
                </c:pt>
                <c:pt idx="3">
                  <c:v>78.0</c:v>
                </c:pt>
                <c:pt idx="4">
                  <c:v>100.0</c:v>
                </c:pt>
                <c:pt idx="5">
                  <c:v>73.90333333333334</c:v>
                </c:pt>
              </c:numCache>
            </c:numRef>
          </c:val>
        </c:ser>
        <c:ser>
          <c:idx val="3"/>
          <c:order val="3"/>
          <c:tx>
            <c:strRef>
              <c:f>'Rubric Filled in'!$E$98</c:f>
              <c:strCache>
                <c:ptCount val="1"/>
                <c:pt idx="0">
                  <c:v>AA First</c:v>
                </c:pt>
              </c:strCache>
            </c:strRef>
          </c:tx>
          <c:invertIfNegative val="0"/>
          <c:dLbls>
            <c:showLegendKey val="0"/>
            <c:showVal val="1"/>
            <c:showCatName val="0"/>
            <c:showSerName val="0"/>
            <c:showPercent val="0"/>
            <c:showBubbleSize val="0"/>
            <c:showLeaderLines val="0"/>
          </c:dLbls>
          <c:cat>
            <c:strRef>
              <c:f>'Rubric Filled in'!$A$99:$A$104</c:f>
              <c:strCache>
                <c:ptCount val="6"/>
                <c:pt idx="0">
                  <c:v>Hard Product Composite Score</c:v>
                </c:pt>
                <c:pt idx="1">
                  <c:v>Soft Product Composite Score</c:v>
                </c:pt>
                <c:pt idx="2">
                  <c:v>Ground Experience Composite Score</c:v>
                </c:pt>
                <c:pt idx="3">
                  <c:v>Connectivity Composite Score</c:v>
                </c:pt>
                <c:pt idx="4">
                  <c:v>Total Seat Capacity Composite Score</c:v>
                </c:pt>
                <c:pt idx="5">
                  <c:v>On-Time Arrivals Composite Score</c:v>
                </c:pt>
              </c:strCache>
            </c:strRef>
          </c:cat>
          <c:val>
            <c:numRef>
              <c:f>'Rubric Filled in'!$E$99:$E$104</c:f>
              <c:numCache>
                <c:formatCode>0</c:formatCode>
                <c:ptCount val="6"/>
                <c:pt idx="0">
                  <c:v>62.5</c:v>
                </c:pt>
                <c:pt idx="1">
                  <c:v>62.95</c:v>
                </c:pt>
                <c:pt idx="2">
                  <c:v>82.33333333333331</c:v>
                </c:pt>
                <c:pt idx="3">
                  <c:v>78.0</c:v>
                </c:pt>
                <c:pt idx="4">
                  <c:v>50.0</c:v>
                </c:pt>
                <c:pt idx="5">
                  <c:v>73.90333333333334</c:v>
                </c:pt>
              </c:numCache>
            </c:numRef>
          </c:val>
        </c:ser>
        <c:ser>
          <c:idx val="4"/>
          <c:order val="4"/>
          <c:tx>
            <c:strRef>
              <c:f>'Rubric Filled in'!$F$98</c:f>
              <c:strCache>
                <c:ptCount val="1"/>
                <c:pt idx="0">
                  <c:v>JetBlue Mint</c:v>
                </c:pt>
              </c:strCache>
            </c:strRef>
          </c:tx>
          <c:invertIfNegative val="0"/>
          <c:dLbls>
            <c:showLegendKey val="0"/>
            <c:showVal val="1"/>
            <c:showCatName val="0"/>
            <c:showSerName val="0"/>
            <c:showPercent val="0"/>
            <c:showBubbleSize val="0"/>
            <c:showLeaderLines val="0"/>
          </c:dLbls>
          <c:cat>
            <c:strRef>
              <c:f>'Rubric Filled in'!$A$99:$A$104</c:f>
              <c:strCache>
                <c:ptCount val="6"/>
                <c:pt idx="0">
                  <c:v>Hard Product Composite Score</c:v>
                </c:pt>
                <c:pt idx="1">
                  <c:v>Soft Product Composite Score</c:v>
                </c:pt>
                <c:pt idx="2">
                  <c:v>Ground Experience Composite Score</c:v>
                </c:pt>
                <c:pt idx="3">
                  <c:v>Connectivity Composite Score</c:v>
                </c:pt>
                <c:pt idx="4">
                  <c:v>Total Seat Capacity Composite Score</c:v>
                </c:pt>
                <c:pt idx="5">
                  <c:v>On-Time Arrivals Composite Score</c:v>
                </c:pt>
              </c:strCache>
            </c:strRef>
          </c:cat>
          <c:val>
            <c:numRef>
              <c:f>'Rubric Filled in'!$F$99:$F$104</c:f>
              <c:numCache>
                <c:formatCode>0</c:formatCode>
                <c:ptCount val="6"/>
                <c:pt idx="0">
                  <c:v>60.75</c:v>
                </c:pt>
                <c:pt idx="1">
                  <c:v>74.95</c:v>
                </c:pt>
                <c:pt idx="2">
                  <c:v>52.41666666666666</c:v>
                </c:pt>
                <c:pt idx="3">
                  <c:v>82.0</c:v>
                </c:pt>
                <c:pt idx="4">
                  <c:v>47.05882352941177</c:v>
                </c:pt>
                <c:pt idx="5">
                  <c:v>71.66666666666667</c:v>
                </c:pt>
              </c:numCache>
            </c:numRef>
          </c:val>
        </c:ser>
        <c:ser>
          <c:idx val="5"/>
          <c:order val="5"/>
          <c:tx>
            <c:strRef>
              <c:f>'Rubric Filled in'!$G$98</c:f>
              <c:strCache>
                <c:ptCount val="1"/>
                <c:pt idx="0">
                  <c:v>Virgin America</c:v>
                </c:pt>
              </c:strCache>
            </c:strRef>
          </c:tx>
          <c:invertIfNegative val="0"/>
          <c:dLbls>
            <c:showLegendKey val="0"/>
            <c:showVal val="1"/>
            <c:showCatName val="0"/>
            <c:showSerName val="0"/>
            <c:showPercent val="0"/>
            <c:showBubbleSize val="0"/>
            <c:showLeaderLines val="0"/>
          </c:dLbls>
          <c:cat>
            <c:strRef>
              <c:f>'Rubric Filled in'!$A$99:$A$104</c:f>
              <c:strCache>
                <c:ptCount val="6"/>
                <c:pt idx="0">
                  <c:v>Hard Product Composite Score</c:v>
                </c:pt>
                <c:pt idx="1">
                  <c:v>Soft Product Composite Score</c:v>
                </c:pt>
                <c:pt idx="2">
                  <c:v>Ground Experience Composite Score</c:v>
                </c:pt>
                <c:pt idx="3">
                  <c:v>Connectivity Composite Score</c:v>
                </c:pt>
                <c:pt idx="4">
                  <c:v>Total Seat Capacity Composite Score</c:v>
                </c:pt>
                <c:pt idx="5">
                  <c:v>On-Time Arrivals Composite Score</c:v>
                </c:pt>
              </c:strCache>
            </c:strRef>
          </c:cat>
          <c:val>
            <c:numRef>
              <c:f>'Rubric Filled in'!$G$99:$G$104</c:f>
              <c:numCache>
                <c:formatCode>0</c:formatCode>
                <c:ptCount val="6"/>
                <c:pt idx="0">
                  <c:v>32.5</c:v>
                </c:pt>
                <c:pt idx="1">
                  <c:v>70.2</c:v>
                </c:pt>
                <c:pt idx="2">
                  <c:v>62.33333333333333</c:v>
                </c:pt>
                <c:pt idx="3">
                  <c:v>73.5</c:v>
                </c:pt>
                <c:pt idx="4">
                  <c:v>18.82352941176471</c:v>
                </c:pt>
                <c:pt idx="5">
                  <c:v>79.63666666666667</c:v>
                </c:pt>
              </c:numCache>
            </c:numRef>
          </c:val>
        </c:ser>
        <c:dLbls>
          <c:showLegendKey val="0"/>
          <c:showVal val="0"/>
          <c:showCatName val="0"/>
          <c:showSerName val="0"/>
          <c:showPercent val="0"/>
          <c:showBubbleSize val="0"/>
        </c:dLbls>
        <c:gapWidth val="150"/>
        <c:axId val="-2124955896"/>
        <c:axId val="-2125195720"/>
      </c:barChart>
      <c:catAx>
        <c:axId val="-2124955896"/>
        <c:scaling>
          <c:orientation val="minMax"/>
        </c:scaling>
        <c:delete val="0"/>
        <c:axPos val="b"/>
        <c:majorTickMark val="out"/>
        <c:minorTickMark val="none"/>
        <c:tickLblPos val="nextTo"/>
        <c:crossAx val="-2125195720"/>
        <c:crosses val="autoZero"/>
        <c:auto val="1"/>
        <c:lblAlgn val="ctr"/>
        <c:lblOffset val="100"/>
        <c:noMultiLvlLbl val="0"/>
      </c:catAx>
      <c:valAx>
        <c:axId val="-2125195720"/>
        <c:scaling>
          <c:orientation val="minMax"/>
        </c:scaling>
        <c:delete val="0"/>
        <c:axPos val="l"/>
        <c:majorGridlines/>
        <c:numFmt formatCode="0" sourceLinked="1"/>
        <c:majorTickMark val="out"/>
        <c:minorTickMark val="none"/>
        <c:tickLblPos val="nextTo"/>
        <c:crossAx val="-2124955896"/>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barChart>
        <c:barDir val="col"/>
        <c:grouping val="clustered"/>
        <c:varyColors val="0"/>
        <c:ser>
          <c:idx val="0"/>
          <c:order val="0"/>
          <c:tx>
            <c:strRef>
              <c:f>'Rubric Filled in'!$A$99</c:f>
              <c:strCache>
                <c:ptCount val="1"/>
                <c:pt idx="0">
                  <c:v>Hard Product Composite Score</c:v>
                </c:pt>
              </c:strCache>
            </c:strRef>
          </c:tx>
          <c:invertIfNegative val="0"/>
          <c:dLbls>
            <c:showLegendKey val="0"/>
            <c:showVal val="1"/>
            <c:showCatName val="0"/>
            <c:showSerName val="0"/>
            <c:showPercent val="0"/>
            <c:showBubbleSize val="0"/>
            <c:showLeaderLines val="0"/>
          </c:dLbls>
          <c:cat>
            <c:strRef>
              <c:f>'Rubric Filled in'!$B$98:$G$98</c:f>
              <c:strCache>
                <c:ptCount val="6"/>
                <c:pt idx="0">
                  <c:v>United p.s. </c:v>
                </c:pt>
                <c:pt idx="1">
                  <c:v>Delta</c:v>
                </c:pt>
                <c:pt idx="2">
                  <c:v>AA Business</c:v>
                </c:pt>
                <c:pt idx="3">
                  <c:v>AA First</c:v>
                </c:pt>
                <c:pt idx="4">
                  <c:v>JetBlue Mint</c:v>
                </c:pt>
                <c:pt idx="5">
                  <c:v>Virgin America</c:v>
                </c:pt>
              </c:strCache>
            </c:strRef>
          </c:cat>
          <c:val>
            <c:numRef>
              <c:f>'Rubric Filled in'!$B$99:$G$99</c:f>
              <c:numCache>
                <c:formatCode>0</c:formatCode>
                <c:ptCount val="6"/>
                <c:pt idx="0">
                  <c:v>45.0</c:v>
                </c:pt>
                <c:pt idx="1">
                  <c:v>53.75</c:v>
                </c:pt>
                <c:pt idx="2">
                  <c:v>52.5</c:v>
                </c:pt>
                <c:pt idx="3">
                  <c:v>62.5</c:v>
                </c:pt>
                <c:pt idx="4">
                  <c:v>60.75</c:v>
                </c:pt>
                <c:pt idx="5">
                  <c:v>32.5</c:v>
                </c:pt>
              </c:numCache>
            </c:numRef>
          </c:val>
        </c:ser>
        <c:ser>
          <c:idx val="1"/>
          <c:order val="1"/>
          <c:tx>
            <c:strRef>
              <c:f>'Rubric Filled in'!$A$100</c:f>
              <c:strCache>
                <c:ptCount val="1"/>
                <c:pt idx="0">
                  <c:v>Soft Product Composite Score</c:v>
                </c:pt>
              </c:strCache>
            </c:strRef>
          </c:tx>
          <c:invertIfNegative val="0"/>
          <c:dLbls>
            <c:showLegendKey val="0"/>
            <c:showVal val="1"/>
            <c:showCatName val="0"/>
            <c:showSerName val="0"/>
            <c:showPercent val="0"/>
            <c:showBubbleSize val="0"/>
            <c:showLeaderLines val="0"/>
          </c:dLbls>
          <c:cat>
            <c:strRef>
              <c:f>'Rubric Filled in'!$B$98:$G$98</c:f>
              <c:strCache>
                <c:ptCount val="6"/>
                <c:pt idx="0">
                  <c:v>United p.s. </c:v>
                </c:pt>
                <c:pt idx="1">
                  <c:v>Delta</c:v>
                </c:pt>
                <c:pt idx="2">
                  <c:v>AA Business</c:v>
                </c:pt>
                <c:pt idx="3">
                  <c:v>AA First</c:v>
                </c:pt>
                <c:pt idx="4">
                  <c:v>JetBlue Mint</c:v>
                </c:pt>
                <c:pt idx="5">
                  <c:v>Virgin America</c:v>
                </c:pt>
              </c:strCache>
            </c:strRef>
          </c:cat>
          <c:val>
            <c:numRef>
              <c:f>'Rubric Filled in'!$B$100:$G$100</c:f>
              <c:numCache>
                <c:formatCode>0</c:formatCode>
                <c:ptCount val="6"/>
                <c:pt idx="0">
                  <c:v>49.9</c:v>
                </c:pt>
                <c:pt idx="1">
                  <c:v>79.0</c:v>
                </c:pt>
                <c:pt idx="2">
                  <c:v>60.45</c:v>
                </c:pt>
                <c:pt idx="3">
                  <c:v>62.95</c:v>
                </c:pt>
                <c:pt idx="4">
                  <c:v>74.95</c:v>
                </c:pt>
                <c:pt idx="5">
                  <c:v>70.2</c:v>
                </c:pt>
              </c:numCache>
            </c:numRef>
          </c:val>
        </c:ser>
        <c:ser>
          <c:idx val="2"/>
          <c:order val="2"/>
          <c:tx>
            <c:strRef>
              <c:f>'Rubric Filled in'!$A$101</c:f>
              <c:strCache>
                <c:ptCount val="1"/>
                <c:pt idx="0">
                  <c:v>Ground Experience Composite Score</c:v>
                </c:pt>
              </c:strCache>
            </c:strRef>
          </c:tx>
          <c:invertIfNegative val="0"/>
          <c:dLbls>
            <c:showLegendKey val="0"/>
            <c:showVal val="1"/>
            <c:showCatName val="0"/>
            <c:showSerName val="0"/>
            <c:showPercent val="0"/>
            <c:showBubbleSize val="0"/>
            <c:showLeaderLines val="0"/>
          </c:dLbls>
          <c:cat>
            <c:strRef>
              <c:f>'Rubric Filled in'!$B$98:$G$98</c:f>
              <c:strCache>
                <c:ptCount val="6"/>
                <c:pt idx="0">
                  <c:v>United p.s. </c:v>
                </c:pt>
                <c:pt idx="1">
                  <c:v>Delta</c:v>
                </c:pt>
                <c:pt idx="2">
                  <c:v>AA Business</c:v>
                </c:pt>
                <c:pt idx="3">
                  <c:v>AA First</c:v>
                </c:pt>
                <c:pt idx="4">
                  <c:v>JetBlue Mint</c:v>
                </c:pt>
                <c:pt idx="5">
                  <c:v>Virgin America</c:v>
                </c:pt>
              </c:strCache>
            </c:strRef>
          </c:cat>
          <c:val>
            <c:numRef>
              <c:f>'Rubric Filled in'!$B$101:$G$101</c:f>
              <c:numCache>
                <c:formatCode>0</c:formatCode>
                <c:ptCount val="6"/>
                <c:pt idx="0">
                  <c:v>62</c:v>
                </c:pt>
                <c:pt idx="1">
                  <c:v>62.91666666666666</c:v>
                </c:pt>
                <c:pt idx="2">
                  <c:v>68.33333333333333</c:v>
                </c:pt>
                <c:pt idx="3">
                  <c:v>82.33333333333331</c:v>
                </c:pt>
                <c:pt idx="4">
                  <c:v>52.41666666666666</c:v>
                </c:pt>
                <c:pt idx="5">
                  <c:v>62.33333333333333</c:v>
                </c:pt>
              </c:numCache>
            </c:numRef>
          </c:val>
        </c:ser>
        <c:ser>
          <c:idx val="3"/>
          <c:order val="3"/>
          <c:tx>
            <c:strRef>
              <c:f>'Rubric Filled in'!$A$102</c:f>
              <c:strCache>
                <c:ptCount val="1"/>
                <c:pt idx="0">
                  <c:v>Connectivity Composite Score</c:v>
                </c:pt>
              </c:strCache>
            </c:strRef>
          </c:tx>
          <c:invertIfNegative val="0"/>
          <c:dLbls>
            <c:showLegendKey val="0"/>
            <c:showVal val="1"/>
            <c:showCatName val="0"/>
            <c:showSerName val="0"/>
            <c:showPercent val="0"/>
            <c:showBubbleSize val="0"/>
            <c:showLeaderLines val="0"/>
          </c:dLbls>
          <c:cat>
            <c:strRef>
              <c:f>'Rubric Filled in'!$B$98:$G$98</c:f>
              <c:strCache>
                <c:ptCount val="6"/>
                <c:pt idx="0">
                  <c:v>United p.s. </c:v>
                </c:pt>
                <c:pt idx="1">
                  <c:v>Delta</c:v>
                </c:pt>
                <c:pt idx="2">
                  <c:v>AA Business</c:v>
                </c:pt>
                <c:pt idx="3">
                  <c:v>AA First</c:v>
                </c:pt>
                <c:pt idx="4">
                  <c:v>JetBlue Mint</c:v>
                </c:pt>
                <c:pt idx="5">
                  <c:v>Virgin America</c:v>
                </c:pt>
              </c:strCache>
            </c:strRef>
          </c:cat>
          <c:val>
            <c:numRef>
              <c:f>'Rubric Filled in'!$B$102:$G$102</c:f>
              <c:numCache>
                <c:formatCode>0</c:formatCode>
                <c:ptCount val="6"/>
                <c:pt idx="0">
                  <c:v>66.0</c:v>
                </c:pt>
                <c:pt idx="1">
                  <c:v>79.0</c:v>
                </c:pt>
                <c:pt idx="2">
                  <c:v>78.0</c:v>
                </c:pt>
                <c:pt idx="3">
                  <c:v>78.0</c:v>
                </c:pt>
                <c:pt idx="4">
                  <c:v>82.0</c:v>
                </c:pt>
                <c:pt idx="5">
                  <c:v>73.5</c:v>
                </c:pt>
              </c:numCache>
            </c:numRef>
          </c:val>
        </c:ser>
        <c:ser>
          <c:idx val="4"/>
          <c:order val="4"/>
          <c:tx>
            <c:strRef>
              <c:f>'Rubric Filled in'!$A$103</c:f>
              <c:strCache>
                <c:ptCount val="1"/>
                <c:pt idx="0">
                  <c:v>Total Seat Capacity Composite Score</c:v>
                </c:pt>
              </c:strCache>
            </c:strRef>
          </c:tx>
          <c:invertIfNegative val="0"/>
          <c:dLbls>
            <c:showLegendKey val="0"/>
            <c:showVal val="1"/>
            <c:showCatName val="0"/>
            <c:showSerName val="0"/>
            <c:showPercent val="0"/>
            <c:showBubbleSize val="0"/>
            <c:showLeaderLines val="0"/>
          </c:dLbls>
          <c:cat>
            <c:strRef>
              <c:f>'Rubric Filled in'!$B$98:$G$98</c:f>
              <c:strCache>
                <c:ptCount val="6"/>
                <c:pt idx="0">
                  <c:v>United p.s. </c:v>
                </c:pt>
                <c:pt idx="1">
                  <c:v>Delta</c:v>
                </c:pt>
                <c:pt idx="2">
                  <c:v>AA Business</c:v>
                </c:pt>
                <c:pt idx="3">
                  <c:v>AA First</c:v>
                </c:pt>
                <c:pt idx="4">
                  <c:v>JetBlue Mint</c:v>
                </c:pt>
                <c:pt idx="5">
                  <c:v>Virgin America</c:v>
                </c:pt>
              </c:strCache>
            </c:strRef>
          </c:cat>
          <c:val>
            <c:numRef>
              <c:f>'Rubric Filled in'!$B$103:$G$103</c:f>
              <c:numCache>
                <c:formatCode>0</c:formatCode>
                <c:ptCount val="6"/>
                <c:pt idx="0">
                  <c:v>82.35294117647059</c:v>
                </c:pt>
                <c:pt idx="1">
                  <c:v>89.41176470588234</c:v>
                </c:pt>
                <c:pt idx="2">
                  <c:v>100.0</c:v>
                </c:pt>
                <c:pt idx="3">
                  <c:v>50.0</c:v>
                </c:pt>
                <c:pt idx="4">
                  <c:v>47.05882352941177</c:v>
                </c:pt>
                <c:pt idx="5">
                  <c:v>18.82352941176471</c:v>
                </c:pt>
              </c:numCache>
            </c:numRef>
          </c:val>
        </c:ser>
        <c:ser>
          <c:idx val="5"/>
          <c:order val="5"/>
          <c:tx>
            <c:strRef>
              <c:f>'Rubric Filled in'!$A$104</c:f>
              <c:strCache>
                <c:ptCount val="1"/>
                <c:pt idx="0">
                  <c:v>On-Time Arrivals Composite Score</c:v>
                </c:pt>
              </c:strCache>
            </c:strRef>
          </c:tx>
          <c:invertIfNegative val="0"/>
          <c:dLbls>
            <c:showLegendKey val="0"/>
            <c:showVal val="1"/>
            <c:showCatName val="0"/>
            <c:showSerName val="0"/>
            <c:showPercent val="0"/>
            <c:showBubbleSize val="0"/>
            <c:showLeaderLines val="0"/>
          </c:dLbls>
          <c:cat>
            <c:strRef>
              <c:f>'Rubric Filled in'!$B$98:$G$98</c:f>
              <c:strCache>
                <c:ptCount val="6"/>
                <c:pt idx="0">
                  <c:v>United p.s. </c:v>
                </c:pt>
                <c:pt idx="1">
                  <c:v>Delta</c:v>
                </c:pt>
                <c:pt idx="2">
                  <c:v>AA Business</c:v>
                </c:pt>
                <c:pt idx="3">
                  <c:v>AA First</c:v>
                </c:pt>
                <c:pt idx="4">
                  <c:v>JetBlue Mint</c:v>
                </c:pt>
                <c:pt idx="5">
                  <c:v>Virgin America</c:v>
                </c:pt>
              </c:strCache>
            </c:strRef>
          </c:cat>
          <c:val>
            <c:numRef>
              <c:f>'Rubric Filled in'!$B$104:$G$104</c:f>
              <c:numCache>
                <c:formatCode>0</c:formatCode>
                <c:ptCount val="6"/>
                <c:pt idx="0">
                  <c:v>75.08</c:v>
                </c:pt>
                <c:pt idx="1">
                  <c:v>80.34666666666666</c:v>
                </c:pt>
                <c:pt idx="2">
                  <c:v>73.90333333333334</c:v>
                </c:pt>
                <c:pt idx="3">
                  <c:v>73.90333333333334</c:v>
                </c:pt>
                <c:pt idx="4">
                  <c:v>71.66666666666667</c:v>
                </c:pt>
                <c:pt idx="5">
                  <c:v>79.63666666666667</c:v>
                </c:pt>
              </c:numCache>
            </c:numRef>
          </c:val>
        </c:ser>
        <c:dLbls>
          <c:showLegendKey val="0"/>
          <c:showVal val="0"/>
          <c:showCatName val="0"/>
          <c:showSerName val="0"/>
          <c:showPercent val="0"/>
          <c:showBubbleSize val="0"/>
        </c:dLbls>
        <c:gapWidth val="150"/>
        <c:axId val="-2117403688"/>
        <c:axId val="-2111733096"/>
      </c:barChart>
      <c:catAx>
        <c:axId val="-2117403688"/>
        <c:scaling>
          <c:orientation val="minMax"/>
        </c:scaling>
        <c:delete val="0"/>
        <c:axPos val="b"/>
        <c:majorTickMark val="out"/>
        <c:minorTickMark val="none"/>
        <c:tickLblPos val="nextTo"/>
        <c:crossAx val="-2111733096"/>
        <c:crosses val="autoZero"/>
        <c:auto val="1"/>
        <c:lblAlgn val="ctr"/>
        <c:lblOffset val="100"/>
        <c:noMultiLvlLbl val="0"/>
      </c:catAx>
      <c:valAx>
        <c:axId val="-2111733096"/>
        <c:scaling>
          <c:orientation val="minMax"/>
        </c:scaling>
        <c:delete val="0"/>
        <c:axPos val="l"/>
        <c:majorGridlines/>
        <c:numFmt formatCode="0" sourceLinked="1"/>
        <c:majorTickMark val="out"/>
        <c:minorTickMark val="none"/>
        <c:tickLblPos val="nextTo"/>
        <c:crossAx val="-2117403688"/>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838206</xdr:colOff>
      <xdr:row>108</xdr:row>
      <xdr:rowOff>158750</xdr:rowOff>
    </xdr:from>
    <xdr:to>
      <xdr:col>8</xdr:col>
      <xdr:colOff>1460500</xdr:colOff>
      <xdr:row>130</xdr:row>
      <xdr:rowOff>25400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825500</xdr:colOff>
      <xdr:row>131</xdr:row>
      <xdr:rowOff>12700</xdr:rowOff>
    </xdr:from>
    <xdr:to>
      <xdr:col>8</xdr:col>
      <xdr:colOff>1447800</xdr:colOff>
      <xdr:row>154</xdr:row>
      <xdr:rowOff>50800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838206</xdr:colOff>
      <xdr:row>108</xdr:row>
      <xdr:rowOff>158750</xdr:rowOff>
    </xdr:from>
    <xdr:to>
      <xdr:col>8</xdr:col>
      <xdr:colOff>1460500</xdr:colOff>
      <xdr:row>130</xdr:row>
      <xdr:rowOff>25400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825500</xdr:colOff>
      <xdr:row>131</xdr:row>
      <xdr:rowOff>12700</xdr:rowOff>
    </xdr:from>
    <xdr:to>
      <xdr:col>8</xdr:col>
      <xdr:colOff>1447800</xdr:colOff>
      <xdr:row>154</xdr:row>
      <xdr:rowOff>50800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6"/>
  <sheetViews>
    <sheetView tabSelected="1" workbookViewId="0">
      <pane xSplit="1" ySplit="1" topLeftCell="H2" activePane="bottomRight" state="frozen"/>
      <selection pane="topRight" activeCell="B1" sqref="B1"/>
      <selection pane="bottomLeft" activeCell="A2" sqref="A2"/>
      <selection pane="bottomRight" activeCell="H14" sqref="H14"/>
    </sheetView>
  </sheetViews>
  <sheetFormatPr baseColWidth="10" defaultRowHeight="15" x14ac:dyDescent="0"/>
  <cols>
    <col min="1" max="1" width="29.1640625" bestFit="1" customWidth="1"/>
    <col min="2" max="7" width="14.6640625" customWidth="1"/>
    <col min="8" max="8" width="21" style="7" customWidth="1"/>
    <col min="9" max="10" width="21" style="9" customWidth="1"/>
    <col min="11" max="11" width="173" bestFit="1" customWidth="1"/>
    <col min="12" max="12" width="25.5" customWidth="1"/>
  </cols>
  <sheetData>
    <row r="1" spans="1:15" s="3" customFormat="1">
      <c r="B1" s="3" t="s">
        <v>0</v>
      </c>
      <c r="C1" s="3" t="s">
        <v>1</v>
      </c>
      <c r="D1" s="3" t="s">
        <v>2</v>
      </c>
      <c r="E1" s="3" t="s">
        <v>3</v>
      </c>
      <c r="F1" s="3" t="s">
        <v>4</v>
      </c>
      <c r="G1" s="3" t="s">
        <v>5</v>
      </c>
      <c r="H1" s="8" t="s">
        <v>162</v>
      </c>
      <c r="I1" s="13" t="s">
        <v>167</v>
      </c>
      <c r="J1" s="13" t="s">
        <v>215</v>
      </c>
      <c r="K1" s="3" t="s">
        <v>166</v>
      </c>
      <c r="L1" s="3" t="s">
        <v>149</v>
      </c>
      <c r="M1" s="3" t="s">
        <v>26</v>
      </c>
      <c r="N1" s="3" t="s">
        <v>27</v>
      </c>
      <c r="O1" s="3" t="s">
        <v>29</v>
      </c>
    </row>
    <row r="2" spans="1:15">
      <c r="A2" s="3" t="s">
        <v>141</v>
      </c>
      <c r="B2" t="s">
        <v>11</v>
      </c>
      <c r="C2" t="s">
        <v>195</v>
      </c>
      <c r="D2" t="s">
        <v>11</v>
      </c>
      <c r="E2" t="s">
        <v>14</v>
      </c>
      <c r="F2" t="s">
        <v>11</v>
      </c>
      <c r="G2" t="s">
        <v>15</v>
      </c>
      <c r="I2" s="21">
        <f>SUM(I4:I12)</f>
        <v>1</v>
      </c>
      <c r="J2" s="21">
        <f>SUM(J13,J32,J66,J79,J91,J96)</f>
        <v>0.99999999999999989</v>
      </c>
      <c r="N2" t="s">
        <v>28</v>
      </c>
    </row>
    <row r="3" spans="1:15">
      <c r="A3" t="s">
        <v>6</v>
      </c>
      <c r="B3" t="s">
        <v>35</v>
      </c>
      <c r="C3" t="s">
        <v>30</v>
      </c>
      <c r="D3" t="s">
        <v>138</v>
      </c>
      <c r="E3" t="s">
        <v>31</v>
      </c>
      <c r="F3" t="s">
        <v>32</v>
      </c>
      <c r="G3" t="s">
        <v>33</v>
      </c>
      <c r="K3" t="s">
        <v>34</v>
      </c>
    </row>
    <row r="4" spans="1:15">
      <c r="A4" t="s">
        <v>12</v>
      </c>
      <c r="B4" s="16">
        <v>65</v>
      </c>
      <c r="C4" s="16">
        <v>70</v>
      </c>
      <c r="D4" s="16">
        <v>80</v>
      </c>
      <c r="E4" s="16">
        <v>75</v>
      </c>
      <c r="F4" s="16">
        <v>90</v>
      </c>
      <c r="G4" s="16">
        <v>40</v>
      </c>
      <c r="H4" s="17">
        <f>AVERAGE(B4:G4)</f>
        <v>70</v>
      </c>
      <c r="I4" s="20">
        <v>0.5</v>
      </c>
      <c r="J4" s="21">
        <f>I4*J13</f>
        <v>0.17499999999999999</v>
      </c>
      <c r="M4">
        <v>30</v>
      </c>
      <c r="O4">
        <v>10</v>
      </c>
    </row>
    <row r="5" spans="1:15">
      <c r="A5" t="s">
        <v>39</v>
      </c>
      <c r="B5" s="2">
        <v>0.5</v>
      </c>
      <c r="C5" s="2" t="s">
        <v>208</v>
      </c>
      <c r="D5" s="2">
        <v>0.5</v>
      </c>
      <c r="E5" s="2">
        <v>1</v>
      </c>
      <c r="F5" s="2">
        <f>10/16</f>
        <v>0.625</v>
      </c>
      <c r="G5" s="2">
        <v>0.5</v>
      </c>
      <c r="K5" t="s">
        <v>20</v>
      </c>
      <c r="M5" s="2">
        <v>0.05</v>
      </c>
    </row>
    <row r="6" spans="1:15">
      <c r="A6" s="1" t="s">
        <v>12</v>
      </c>
      <c r="B6" s="16">
        <v>50</v>
      </c>
      <c r="C6" s="16">
        <v>75</v>
      </c>
      <c r="D6" s="16">
        <v>50</v>
      </c>
      <c r="E6" s="16">
        <v>100</v>
      </c>
      <c r="F6" s="16">
        <v>63</v>
      </c>
      <c r="G6" s="16">
        <v>50</v>
      </c>
      <c r="H6" s="17">
        <f>AVERAGE(B6:G6)</f>
        <v>64.666666666666671</v>
      </c>
      <c r="I6" s="20">
        <v>0.25</v>
      </c>
      <c r="J6" s="21">
        <f>I6*J13</f>
        <v>8.7499999999999994E-2</v>
      </c>
    </row>
    <row r="7" spans="1:15">
      <c r="A7" s="1" t="s">
        <v>187</v>
      </c>
      <c r="B7" t="s">
        <v>189</v>
      </c>
      <c r="C7" t="s">
        <v>197</v>
      </c>
      <c r="D7" t="s">
        <v>200</v>
      </c>
      <c r="E7" t="s">
        <v>204</v>
      </c>
      <c r="F7" t="s">
        <v>188</v>
      </c>
      <c r="G7" t="s">
        <v>207</v>
      </c>
    </row>
    <row r="8" spans="1:15">
      <c r="A8" s="1" t="s">
        <v>12</v>
      </c>
      <c r="B8" s="16">
        <v>30</v>
      </c>
      <c r="C8" s="16">
        <v>60</v>
      </c>
      <c r="D8" s="16">
        <v>80</v>
      </c>
      <c r="E8" s="16">
        <v>75</v>
      </c>
      <c r="F8" s="16">
        <v>75</v>
      </c>
      <c r="G8" s="16">
        <v>40</v>
      </c>
      <c r="H8" s="17">
        <f t="shared" ref="H8:H12" si="0">AVERAGE(B8:G8)</f>
        <v>60</v>
      </c>
      <c r="I8" s="20">
        <v>0.1</v>
      </c>
      <c r="J8" s="21">
        <f>I8*J13</f>
        <v>3.4999999999999996E-2</v>
      </c>
    </row>
    <row r="9" spans="1:15">
      <c r="A9" s="1" t="s">
        <v>186</v>
      </c>
      <c r="B9" t="s">
        <v>192</v>
      </c>
      <c r="C9" t="s">
        <v>194</v>
      </c>
      <c r="D9" t="s">
        <v>198</v>
      </c>
      <c r="E9" t="s">
        <v>201</v>
      </c>
      <c r="F9" t="s">
        <v>202</v>
      </c>
      <c r="G9" t="s">
        <v>203</v>
      </c>
    </row>
    <row r="10" spans="1:15">
      <c r="A10" s="1" t="s">
        <v>12</v>
      </c>
      <c r="B10" s="16">
        <v>50</v>
      </c>
      <c r="C10" s="16">
        <v>75</v>
      </c>
      <c r="D10" s="16">
        <v>40</v>
      </c>
      <c r="E10" s="16">
        <v>80</v>
      </c>
      <c r="F10" s="16">
        <v>90</v>
      </c>
      <c r="G10" s="16">
        <v>90</v>
      </c>
      <c r="H10" s="17">
        <f t="shared" si="0"/>
        <v>70.833333333333329</v>
      </c>
      <c r="I10" s="20">
        <v>0.05</v>
      </c>
      <c r="J10" s="21">
        <f>I10*J13</f>
        <v>1.7499999999999998E-2</v>
      </c>
    </row>
    <row r="11" spans="1:15">
      <c r="A11" s="1" t="s">
        <v>185</v>
      </c>
      <c r="B11" t="s">
        <v>191</v>
      </c>
      <c r="C11" t="s">
        <v>196</v>
      </c>
      <c r="D11" t="s">
        <v>199</v>
      </c>
      <c r="E11" t="s">
        <v>199</v>
      </c>
      <c r="F11" t="s">
        <v>205</v>
      </c>
      <c r="G11" t="s">
        <v>206</v>
      </c>
    </row>
    <row r="12" spans="1:15">
      <c r="A12" s="1" t="s">
        <v>12</v>
      </c>
      <c r="B12" s="16">
        <v>30</v>
      </c>
      <c r="C12" s="16">
        <v>50</v>
      </c>
      <c r="D12" s="16">
        <v>80</v>
      </c>
      <c r="E12" s="16">
        <v>80</v>
      </c>
      <c r="F12" s="16">
        <v>90</v>
      </c>
      <c r="G12" s="16">
        <v>70</v>
      </c>
      <c r="H12" s="17">
        <f t="shared" si="0"/>
        <v>66.666666666666671</v>
      </c>
      <c r="I12" s="20">
        <v>0.1</v>
      </c>
      <c r="J12" s="21">
        <f>I12*J13</f>
        <v>3.4999999999999996E-2</v>
      </c>
    </row>
    <row r="13" spans="1:15">
      <c r="A13" s="5" t="s">
        <v>153</v>
      </c>
      <c r="B13" s="14">
        <f>SUMPRODUCT(B4:B6,$I4:$I6)</f>
        <v>45</v>
      </c>
      <c r="C13" s="14">
        <f>SUMPRODUCT(C4:C6,$I4:$I6)</f>
        <v>53.75</v>
      </c>
      <c r="D13" s="14">
        <f>SUMPRODUCT(D4:D6,$I4:$I6)</f>
        <v>52.5</v>
      </c>
      <c r="E13" s="14">
        <f>SUMPRODUCT(E4:E6,$I4:$I6)</f>
        <v>62.5</v>
      </c>
      <c r="F13" s="14">
        <f>SUMPRODUCT(F4:F6,$I4:$I6)</f>
        <v>60.75</v>
      </c>
      <c r="G13" s="14">
        <f>SUMPRODUCT(G4:G6,$I4:$I6)</f>
        <v>32.5</v>
      </c>
      <c r="H13" s="14">
        <f>SUMPRODUCT(H4:H6,$I4:$I6)</f>
        <v>51.166666666666671</v>
      </c>
      <c r="J13" s="20">
        <v>0.35</v>
      </c>
    </row>
    <row r="14" spans="1:15">
      <c r="A14" s="1"/>
    </row>
    <row r="15" spans="1:15">
      <c r="A15" s="3" t="s">
        <v>140</v>
      </c>
      <c r="I15" s="21">
        <f>SUM(I17:I31)</f>
        <v>1</v>
      </c>
    </row>
    <row r="16" spans="1:15">
      <c r="A16" t="s">
        <v>176</v>
      </c>
      <c r="B16" t="s">
        <v>51</v>
      </c>
      <c r="C16" t="s">
        <v>193</v>
      </c>
      <c r="D16" t="s">
        <v>183</v>
      </c>
      <c r="E16" t="s">
        <v>182</v>
      </c>
      <c r="F16" t="s">
        <v>52</v>
      </c>
      <c r="G16" t="s">
        <v>53</v>
      </c>
      <c r="K16" t="s">
        <v>21</v>
      </c>
      <c r="M16">
        <v>10</v>
      </c>
    </row>
    <row r="17" spans="1:13">
      <c r="A17" s="1" t="s">
        <v>12</v>
      </c>
      <c r="B17" s="16">
        <v>65</v>
      </c>
      <c r="C17" s="16">
        <v>90</v>
      </c>
      <c r="D17" s="16">
        <v>80</v>
      </c>
      <c r="E17" s="16">
        <v>85</v>
      </c>
      <c r="F17" s="16">
        <v>75</v>
      </c>
      <c r="G17" s="16">
        <v>70</v>
      </c>
      <c r="H17" s="17">
        <f>AVERAGE(B17:G17)</f>
        <v>77.5</v>
      </c>
      <c r="I17" s="20">
        <v>0.3</v>
      </c>
      <c r="J17" s="21">
        <f>I17*J$32</f>
        <v>7.4999999999999997E-2</v>
      </c>
    </row>
    <row r="18" spans="1:13">
      <c r="A18" t="s">
        <v>9</v>
      </c>
      <c r="B18" t="s">
        <v>56</v>
      </c>
      <c r="C18" t="s">
        <v>57</v>
      </c>
      <c r="D18" t="s">
        <v>54</v>
      </c>
      <c r="E18" t="s">
        <v>55</v>
      </c>
      <c r="F18" t="s">
        <v>210</v>
      </c>
      <c r="G18" t="s">
        <v>58</v>
      </c>
      <c r="K18" t="s">
        <v>155</v>
      </c>
      <c r="M18">
        <v>10</v>
      </c>
    </row>
    <row r="19" spans="1:13">
      <c r="A19" s="1" t="s">
        <v>12</v>
      </c>
      <c r="B19" s="16">
        <v>40</v>
      </c>
      <c r="C19" s="16">
        <v>70</v>
      </c>
      <c r="D19" s="16">
        <v>30</v>
      </c>
      <c r="E19" s="16">
        <v>30</v>
      </c>
      <c r="F19" s="16">
        <v>80</v>
      </c>
      <c r="G19" s="16">
        <v>90</v>
      </c>
      <c r="H19" s="17">
        <f>AVERAGE(B19:G19)</f>
        <v>56.666666666666664</v>
      </c>
      <c r="I19" s="20">
        <v>0.2</v>
      </c>
      <c r="J19" s="21">
        <f t="shared" ref="J19:J31" si="1">I19*J$32</f>
        <v>0.05</v>
      </c>
    </row>
    <row r="20" spans="1:13">
      <c r="A20" t="s">
        <v>177</v>
      </c>
      <c r="B20" t="s">
        <v>59</v>
      </c>
      <c r="C20" t="s">
        <v>60</v>
      </c>
      <c r="D20" t="s">
        <v>213</v>
      </c>
      <c r="E20" t="s">
        <v>212</v>
      </c>
      <c r="F20" t="s">
        <v>211</v>
      </c>
      <c r="G20" t="s">
        <v>61</v>
      </c>
      <c r="K20" t="s">
        <v>62</v>
      </c>
      <c r="M20">
        <v>10</v>
      </c>
    </row>
    <row r="21" spans="1:13">
      <c r="A21" s="1" t="s">
        <v>12</v>
      </c>
      <c r="B21" s="16">
        <v>50</v>
      </c>
      <c r="C21" s="16">
        <v>70</v>
      </c>
      <c r="D21" s="16">
        <v>60</v>
      </c>
      <c r="E21" s="16">
        <v>60</v>
      </c>
      <c r="F21" s="16">
        <v>75</v>
      </c>
      <c r="G21" s="16">
        <v>80</v>
      </c>
      <c r="H21" s="17">
        <f>AVERAGE(B21:G21)</f>
        <v>65.833333333333329</v>
      </c>
      <c r="I21" s="20">
        <v>0.25</v>
      </c>
      <c r="J21" s="21">
        <f t="shared" si="1"/>
        <v>6.25E-2</v>
      </c>
    </row>
    <row r="22" spans="1:13">
      <c r="A22" t="s">
        <v>10</v>
      </c>
      <c r="B22" t="s">
        <v>64</v>
      </c>
      <c r="C22" t="s">
        <v>63</v>
      </c>
      <c r="D22" t="s">
        <v>65</v>
      </c>
      <c r="E22" t="s">
        <v>65</v>
      </c>
      <c r="F22" t="s">
        <v>214</v>
      </c>
      <c r="G22" t="s">
        <v>209</v>
      </c>
      <c r="K22" t="s">
        <v>156</v>
      </c>
      <c r="M22">
        <v>5</v>
      </c>
    </row>
    <row r="23" spans="1:13">
      <c r="A23" s="1" t="s">
        <v>12</v>
      </c>
      <c r="B23" s="16">
        <v>30</v>
      </c>
      <c r="C23" s="16">
        <v>80</v>
      </c>
      <c r="D23" s="16">
        <v>75</v>
      </c>
      <c r="E23" s="16">
        <v>75</v>
      </c>
      <c r="F23" s="16">
        <v>50</v>
      </c>
      <c r="G23" s="16">
        <v>60</v>
      </c>
      <c r="H23" s="17">
        <f>AVERAGE(B23:G23)</f>
        <v>61.666666666666664</v>
      </c>
      <c r="I23" s="20">
        <v>0.05</v>
      </c>
      <c r="J23" s="21">
        <f t="shared" si="1"/>
        <v>1.2500000000000001E-2</v>
      </c>
    </row>
    <row r="24" spans="1:13">
      <c r="A24" t="s">
        <v>13</v>
      </c>
      <c r="B24" t="s">
        <v>109</v>
      </c>
      <c r="C24" t="s">
        <v>110</v>
      </c>
      <c r="D24" t="s">
        <v>111</v>
      </c>
      <c r="E24" t="s">
        <v>112</v>
      </c>
      <c r="F24" t="s">
        <v>107</v>
      </c>
      <c r="G24" t="s">
        <v>108</v>
      </c>
      <c r="K24" t="s">
        <v>157</v>
      </c>
    </row>
    <row r="25" spans="1:13">
      <c r="A25" s="1" t="s">
        <v>12</v>
      </c>
      <c r="B25" s="16">
        <v>20</v>
      </c>
      <c r="C25" s="16">
        <v>100</v>
      </c>
      <c r="D25" s="16">
        <v>50</v>
      </c>
      <c r="E25" s="16">
        <v>70</v>
      </c>
      <c r="F25" s="16">
        <v>90</v>
      </c>
      <c r="G25" s="16">
        <v>0</v>
      </c>
      <c r="H25" s="17">
        <f>AVERAGE(B25:G25)</f>
        <v>55</v>
      </c>
      <c r="I25" s="20">
        <v>0.05</v>
      </c>
      <c r="J25" s="21">
        <f t="shared" si="1"/>
        <v>1.2500000000000001E-2</v>
      </c>
    </row>
    <row r="26" spans="1:13">
      <c r="A26" t="s">
        <v>36</v>
      </c>
      <c r="B26" t="s">
        <v>17</v>
      </c>
      <c r="C26" t="s">
        <v>16</v>
      </c>
      <c r="D26" t="s">
        <v>17</v>
      </c>
      <c r="E26" t="s">
        <v>17</v>
      </c>
      <c r="F26" t="s">
        <v>16</v>
      </c>
      <c r="G26" t="s">
        <v>17</v>
      </c>
      <c r="K26" t="s">
        <v>158</v>
      </c>
    </row>
    <row r="27" spans="1:13">
      <c r="A27" s="1" t="s">
        <v>12</v>
      </c>
      <c r="B27" s="16">
        <v>0</v>
      </c>
      <c r="C27" s="16">
        <v>100</v>
      </c>
      <c r="D27" s="16">
        <v>0</v>
      </c>
      <c r="E27" s="16">
        <v>0</v>
      </c>
      <c r="F27" s="16">
        <v>0</v>
      </c>
      <c r="G27" s="16">
        <v>0</v>
      </c>
      <c r="H27" s="17">
        <f>AVERAGE(B27:G27)</f>
        <v>16.666666666666668</v>
      </c>
      <c r="I27" s="20">
        <v>0.02</v>
      </c>
      <c r="J27" s="21">
        <f t="shared" si="1"/>
        <v>5.0000000000000001E-3</v>
      </c>
    </row>
    <row r="28" spans="1:13">
      <c r="A28" t="s">
        <v>125</v>
      </c>
      <c r="B28" t="s">
        <v>126</v>
      </c>
      <c r="C28" t="s">
        <v>127</v>
      </c>
      <c r="D28" t="s">
        <v>128</v>
      </c>
      <c r="E28" t="s">
        <v>128</v>
      </c>
      <c r="F28" t="s">
        <v>129</v>
      </c>
      <c r="G28" t="s">
        <v>130</v>
      </c>
      <c r="K28" t="s">
        <v>160</v>
      </c>
    </row>
    <row r="29" spans="1:13">
      <c r="A29" t="s">
        <v>12</v>
      </c>
      <c r="B29" s="16">
        <v>80</v>
      </c>
      <c r="C29" s="16">
        <v>100</v>
      </c>
      <c r="D29" s="16">
        <v>65</v>
      </c>
      <c r="E29" s="16">
        <v>65</v>
      </c>
      <c r="F29" s="16">
        <v>90</v>
      </c>
      <c r="G29" s="16">
        <v>40</v>
      </c>
      <c r="H29" s="17">
        <f>AVERAGE(B29:G29)</f>
        <v>73.333333333333329</v>
      </c>
      <c r="I29" s="20">
        <v>0.08</v>
      </c>
      <c r="J29" s="21">
        <f t="shared" si="1"/>
        <v>0.02</v>
      </c>
    </row>
    <row r="30" spans="1:13">
      <c r="A30" t="s">
        <v>132</v>
      </c>
      <c r="B30" t="s">
        <v>134</v>
      </c>
      <c r="C30" t="s">
        <v>135</v>
      </c>
      <c r="D30" t="s">
        <v>133</v>
      </c>
      <c r="E30" t="s">
        <v>133</v>
      </c>
      <c r="F30" t="s">
        <v>136</v>
      </c>
      <c r="G30" t="s">
        <v>137</v>
      </c>
      <c r="K30" t="s">
        <v>161</v>
      </c>
    </row>
    <row r="31" spans="1:13">
      <c r="A31" t="s">
        <v>12</v>
      </c>
      <c r="B31" s="16">
        <v>20</v>
      </c>
      <c r="C31" s="16">
        <v>30</v>
      </c>
      <c r="D31" s="16">
        <v>80</v>
      </c>
      <c r="E31" s="16">
        <v>80</v>
      </c>
      <c r="F31" s="16">
        <v>70</v>
      </c>
      <c r="G31" s="16">
        <v>100</v>
      </c>
      <c r="H31" s="17">
        <f>AVERAGE(B31:G31)</f>
        <v>63.333333333333336</v>
      </c>
      <c r="I31" s="20">
        <v>0.05</v>
      </c>
      <c r="J31" s="21">
        <f t="shared" si="1"/>
        <v>1.2500000000000001E-2</v>
      </c>
    </row>
    <row r="32" spans="1:13">
      <c r="A32" s="6" t="s">
        <v>154</v>
      </c>
      <c r="B32" s="14">
        <f>SUMPRODUCT(B17:B31,$I17:$I31)</f>
        <v>49.9</v>
      </c>
      <c r="C32" s="14">
        <f>SUMPRODUCT(C17:C31,$I17:$I31)</f>
        <v>79</v>
      </c>
      <c r="D32" s="14">
        <f>SUMPRODUCT(D17:D31,$I17:$I31)</f>
        <v>60.45</v>
      </c>
      <c r="E32" s="14">
        <f>SUMPRODUCT(E17:E31,$I17:$I31)</f>
        <v>62.95</v>
      </c>
      <c r="F32" s="14">
        <f>SUMPRODUCT(F17:F31,$I17:$I31)</f>
        <v>74.95</v>
      </c>
      <c r="G32" s="14">
        <f>SUMPRODUCT(G17:G31,$I17:$I31)</f>
        <v>70.2</v>
      </c>
      <c r="H32" s="14">
        <f>SUMPRODUCT(H17:H31,$I17:$I31)</f>
        <v>66.241666666666674</v>
      </c>
      <c r="J32" s="20">
        <v>0.25</v>
      </c>
    </row>
    <row r="34" spans="1:11">
      <c r="A34" s="3" t="s">
        <v>142</v>
      </c>
      <c r="I34" s="21">
        <f>SUM(I41,I49,I56,I58,I60,I62,I65)</f>
        <v>1</v>
      </c>
    </row>
    <row r="35" spans="1:11">
      <c r="A35" t="s">
        <v>83</v>
      </c>
      <c r="B35" t="s">
        <v>86</v>
      </c>
      <c r="C35" t="s">
        <v>66</v>
      </c>
      <c r="D35" t="s">
        <v>69</v>
      </c>
      <c r="E35" t="s">
        <v>69</v>
      </c>
      <c r="F35" t="s">
        <v>74</v>
      </c>
      <c r="G35" t="s">
        <v>77</v>
      </c>
      <c r="K35" t="s">
        <v>80</v>
      </c>
    </row>
    <row r="36" spans="1:11">
      <c r="A36" s="1" t="s">
        <v>12</v>
      </c>
      <c r="B36" s="16">
        <v>75</v>
      </c>
      <c r="C36" s="16">
        <v>25</v>
      </c>
      <c r="D36" s="16">
        <v>75</v>
      </c>
      <c r="E36" s="16">
        <v>75</v>
      </c>
      <c r="F36" s="16">
        <v>70</v>
      </c>
      <c r="G36" s="16">
        <v>75</v>
      </c>
      <c r="H36" s="17">
        <f>AVERAGE(B36:G36)</f>
        <v>65.833333333333329</v>
      </c>
      <c r="I36" s="21">
        <f>1/3</f>
        <v>0.33333333333333331</v>
      </c>
    </row>
    <row r="37" spans="1:11">
      <c r="A37" s="1" t="s">
        <v>84</v>
      </c>
      <c r="B37" t="s">
        <v>87</v>
      </c>
      <c r="C37" t="s">
        <v>67</v>
      </c>
      <c r="D37" t="s">
        <v>70</v>
      </c>
      <c r="E37" t="s">
        <v>73</v>
      </c>
      <c r="F37" t="s">
        <v>75</v>
      </c>
      <c r="G37" t="s">
        <v>78</v>
      </c>
      <c r="K37" t="s">
        <v>82</v>
      </c>
    </row>
    <row r="38" spans="1:11">
      <c r="A38" s="1" t="s">
        <v>12</v>
      </c>
      <c r="B38" s="16">
        <v>50</v>
      </c>
      <c r="C38" s="16">
        <v>50</v>
      </c>
      <c r="D38" s="16">
        <v>60</v>
      </c>
      <c r="E38" s="16">
        <v>60</v>
      </c>
      <c r="F38" s="16">
        <v>50</v>
      </c>
      <c r="G38" s="16">
        <v>50</v>
      </c>
      <c r="H38" s="17">
        <f>AVERAGE(B38:G38)</f>
        <v>53.333333333333336</v>
      </c>
      <c r="I38" s="21">
        <f>1/3</f>
        <v>0.33333333333333331</v>
      </c>
    </row>
    <row r="39" spans="1:11">
      <c r="A39" t="s">
        <v>85</v>
      </c>
      <c r="B39" t="s">
        <v>88</v>
      </c>
      <c r="C39" t="s">
        <v>68</v>
      </c>
      <c r="D39" t="s">
        <v>71</v>
      </c>
      <c r="E39" t="s">
        <v>72</v>
      </c>
      <c r="F39" t="s">
        <v>76</v>
      </c>
      <c r="G39" t="s">
        <v>79</v>
      </c>
      <c r="K39" t="s">
        <v>81</v>
      </c>
    </row>
    <row r="40" spans="1:11">
      <c r="A40" s="1" t="s">
        <v>12</v>
      </c>
      <c r="B40" s="16">
        <v>30</v>
      </c>
      <c r="C40" s="16">
        <v>80</v>
      </c>
      <c r="D40" s="16">
        <v>80</v>
      </c>
      <c r="E40" s="16">
        <v>80</v>
      </c>
      <c r="F40" s="16">
        <v>65</v>
      </c>
      <c r="G40" s="16">
        <v>80</v>
      </c>
      <c r="H40" s="17">
        <f>AVERAGE(B40:G40)</f>
        <v>69.166666666666671</v>
      </c>
      <c r="I40" s="21">
        <f>1/3</f>
        <v>0.33333333333333331</v>
      </c>
    </row>
    <row r="41" spans="1:11">
      <c r="A41" s="3" t="s">
        <v>169</v>
      </c>
      <c r="B41" s="14">
        <f>SUMPRODUCT(B36:B40,$I36:$I40)</f>
        <v>51.666666666666664</v>
      </c>
      <c r="C41" s="14">
        <f>SUMPRODUCT(C36:C40,$I36:$I40)</f>
        <v>51.666666666666657</v>
      </c>
      <c r="D41" s="14">
        <f>SUMPRODUCT(D36:D40,$I36:$I40)</f>
        <v>71.666666666666657</v>
      </c>
      <c r="E41" s="14">
        <f>SUMPRODUCT(E36:E40,$I36:$I40)</f>
        <v>71.666666666666657</v>
      </c>
      <c r="F41" s="14">
        <f>SUMPRODUCT(F36:F40,$I36:$I40)</f>
        <v>61.666666666666664</v>
      </c>
      <c r="G41" s="14">
        <f>SUMPRODUCT(G36:G40,$I36:$I40)</f>
        <v>68.333333333333329</v>
      </c>
      <c r="H41" s="14">
        <f>SUMPRODUCT(H36:H40,$I36:$I40)</f>
        <v>62.777777777777779</v>
      </c>
      <c r="I41" s="20">
        <v>0.25</v>
      </c>
      <c r="J41" s="21">
        <f>I41*J66</f>
        <v>2.5000000000000001E-2</v>
      </c>
    </row>
    <row r="42" spans="1:11">
      <c r="A42" s="1"/>
    </row>
    <row r="43" spans="1:11">
      <c r="A43" t="s">
        <v>89</v>
      </c>
      <c r="B43" t="s">
        <v>99</v>
      </c>
      <c r="C43" t="s">
        <v>104</v>
      </c>
      <c r="D43" t="s">
        <v>95</v>
      </c>
      <c r="E43" t="s">
        <v>100</v>
      </c>
      <c r="F43" t="s">
        <v>103</v>
      </c>
      <c r="G43" t="s">
        <v>106</v>
      </c>
    </row>
    <row r="44" spans="1:11">
      <c r="A44" s="1" t="s">
        <v>12</v>
      </c>
      <c r="B44" s="16">
        <v>55</v>
      </c>
      <c r="C44" s="16">
        <v>30</v>
      </c>
      <c r="D44" s="16">
        <v>65</v>
      </c>
      <c r="E44" s="16">
        <v>65</v>
      </c>
      <c r="F44" s="16">
        <v>0</v>
      </c>
      <c r="G44" s="16">
        <v>5</v>
      </c>
      <c r="H44" s="17">
        <f>AVERAGE(B44:G44)</f>
        <v>36.666666666666664</v>
      </c>
      <c r="I44" s="21">
        <f>1/3</f>
        <v>0.33333333333333331</v>
      </c>
    </row>
    <row r="45" spans="1:11">
      <c r="A45" t="s">
        <v>90</v>
      </c>
      <c r="B45" t="s">
        <v>92</v>
      </c>
      <c r="C45" t="s">
        <v>93</v>
      </c>
      <c r="D45" t="s">
        <v>96</v>
      </c>
      <c r="E45" t="s">
        <v>101</v>
      </c>
      <c r="F45" t="s">
        <v>103</v>
      </c>
      <c r="G45" t="s">
        <v>220</v>
      </c>
    </row>
    <row r="46" spans="1:11">
      <c r="A46" s="1" t="s">
        <v>12</v>
      </c>
      <c r="B46" s="16">
        <v>40</v>
      </c>
      <c r="C46" s="16">
        <v>70</v>
      </c>
      <c r="D46" s="16">
        <v>80</v>
      </c>
      <c r="E46" s="16">
        <v>95</v>
      </c>
      <c r="F46" s="16">
        <v>0</v>
      </c>
      <c r="G46" s="16">
        <v>60</v>
      </c>
      <c r="H46" s="17">
        <f>AVERAGE(B46:G46)</f>
        <v>57.5</v>
      </c>
      <c r="I46" s="21">
        <f>1/3</f>
        <v>0.33333333333333331</v>
      </c>
    </row>
    <row r="47" spans="1:11">
      <c r="A47" t="s">
        <v>91</v>
      </c>
      <c r="B47" t="s">
        <v>98</v>
      </c>
      <c r="C47" t="s">
        <v>94</v>
      </c>
      <c r="D47" t="s">
        <v>97</v>
      </c>
      <c r="E47" t="s">
        <v>102</v>
      </c>
      <c r="F47" t="s">
        <v>103</v>
      </c>
      <c r="G47" t="s">
        <v>105</v>
      </c>
    </row>
    <row r="48" spans="1:11">
      <c r="A48" s="1" t="s">
        <v>12</v>
      </c>
      <c r="B48" s="16">
        <v>50</v>
      </c>
      <c r="C48" s="16">
        <v>80</v>
      </c>
      <c r="D48" s="16">
        <v>70</v>
      </c>
      <c r="E48" s="16">
        <v>85</v>
      </c>
      <c r="F48" s="16">
        <v>0</v>
      </c>
      <c r="G48" s="16">
        <v>10</v>
      </c>
      <c r="H48" s="17">
        <f>AVERAGE(B48:G48)</f>
        <v>49.166666666666664</v>
      </c>
      <c r="I48" s="21">
        <f>1/3</f>
        <v>0.33333333333333331</v>
      </c>
    </row>
    <row r="49" spans="1:10">
      <c r="A49" s="4" t="s">
        <v>170</v>
      </c>
      <c r="B49" s="14">
        <f>SUMPRODUCT(B44:B48,$I44:$I48)</f>
        <v>48.333333333333329</v>
      </c>
      <c r="C49" s="14">
        <f>SUMPRODUCT(C44:C48,$I44:$I48)</f>
        <v>59.999999999999993</v>
      </c>
      <c r="D49" s="14">
        <f>SUMPRODUCT(D44:D48,$I44:$I48)</f>
        <v>71.666666666666657</v>
      </c>
      <c r="E49" s="14">
        <f>SUMPRODUCT(E44:E48,$I44:$I48)</f>
        <v>81.666666666666657</v>
      </c>
      <c r="F49" s="14">
        <f>SUMPRODUCT(F44:F48,$I44:$I48)</f>
        <v>0</v>
      </c>
      <c r="G49" s="14">
        <f>SUMPRODUCT(G44:G48,$I44:$I48)</f>
        <v>25</v>
      </c>
      <c r="H49" s="14">
        <f>SUMPRODUCT(H44:H48,$I44:$I48)</f>
        <v>47.777777777777771</v>
      </c>
      <c r="I49" s="20">
        <v>0.25</v>
      </c>
      <c r="J49" s="21">
        <f>I49*J66</f>
        <v>2.5000000000000001E-2</v>
      </c>
    </row>
    <row r="50" spans="1:10">
      <c r="A50" s="4"/>
      <c r="B50" s="8"/>
      <c r="C50" s="8"/>
      <c r="D50" s="8"/>
      <c r="E50" s="8"/>
      <c r="F50" s="8"/>
      <c r="G50" s="8"/>
      <c r="H50" s="8"/>
    </row>
    <row r="51" spans="1:10">
      <c r="A51" s="3" t="s">
        <v>150</v>
      </c>
      <c r="B51" s="14">
        <f>AVERAGE(B36,B44)</f>
        <v>65</v>
      </c>
      <c r="C51" s="14">
        <f t="shared" ref="C51:H51" si="2">AVERAGE(C36,C44)</f>
        <v>27.5</v>
      </c>
      <c r="D51" s="14">
        <f t="shared" si="2"/>
        <v>70</v>
      </c>
      <c r="E51" s="14">
        <f t="shared" si="2"/>
        <v>70</v>
      </c>
      <c r="F51" s="14">
        <f t="shared" si="2"/>
        <v>35</v>
      </c>
      <c r="G51" s="14">
        <f t="shared" si="2"/>
        <v>40</v>
      </c>
      <c r="H51" s="14">
        <f t="shared" si="2"/>
        <v>51.25</v>
      </c>
    </row>
    <row r="52" spans="1:10">
      <c r="A52" s="3" t="s">
        <v>151</v>
      </c>
      <c r="B52" s="15">
        <f>AVERAGE(B38,B46)</f>
        <v>45</v>
      </c>
      <c r="C52" s="15">
        <f t="shared" ref="C52:H52" si="3">AVERAGE(C38,C46)</f>
        <v>60</v>
      </c>
      <c r="D52" s="15">
        <f t="shared" si="3"/>
        <v>70</v>
      </c>
      <c r="E52" s="15">
        <f t="shared" si="3"/>
        <v>77.5</v>
      </c>
      <c r="F52" s="15">
        <f t="shared" si="3"/>
        <v>25</v>
      </c>
      <c r="G52" s="15">
        <f t="shared" si="3"/>
        <v>55</v>
      </c>
      <c r="H52" s="15">
        <f t="shared" si="3"/>
        <v>55.416666666666671</v>
      </c>
    </row>
    <row r="53" spans="1:10">
      <c r="A53" s="3" t="s">
        <v>152</v>
      </c>
      <c r="B53" s="14">
        <f>AVERAGE(B40,B49)</f>
        <v>39.166666666666664</v>
      </c>
      <c r="C53" s="14">
        <f t="shared" ref="C53:H53" si="4">AVERAGE(C40,C49)</f>
        <v>70</v>
      </c>
      <c r="D53" s="14">
        <f t="shared" si="4"/>
        <v>75.833333333333329</v>
      </c>
      <c r="E53" s="14">
        <f t="shared" si="4"/>
        <v>80.833333333333329</v>
      </c>
      <c r="F53" s="14">
        <f t="shared" si="4"/>
        <v>32.5</v>
      </c>
      <c r="G53" s="14">
        <f t="shared" si="4"/>
        <v>52.5</v>
      </c>
      <c r="H53" s="14">
        <f t="shared" si="4"/>
        <v>58.472222222222221</v>
      </c>
    </row>
    <row r="54" spans="1:10">
      <c r="A54" s="1"/>
    </row>
    <row r="55" spans="1:10">
      <c r="A55" t="s">
        <v>22</v>
      </c>
      <c r="B55" t="s">
        <v>113</v>
      </c>
      <c r="C55" t="s">
        <v>119</v>
      </c>
      <c r="D55" t="s">
        <v>115</v>
      </c>
      <c r="E55" t="s">
        <v>116</v>
      </c>
      <c r="F55" t="s">
        <v>117</v>
      </c>
      <c r="G55" t="s">
        <v>118</v>
      </c>
    </row>
    <row r="56" spans="1:10">
      <c r="A56" s="1" t="s">
        <v>12</v>
      </c>
      <c r="B56" s="16">
        <v>60</v>
      </c>
      <c r="C56" s="16">
        <v>50</v>
      </c>
      <c r="D56" s="16">
        <v>75</v>
      </c>
      <c r="E56" s="16">
        <v>95</v>
      </c>
      <c r="F56" s="16">
        <v>60</v>
      </c>
      <c r="G56" s="16">
        <v>70</v>
      </c>
      <c r="H56" s="17">
        <f>AVERAGE(B56:G56)</f>
        <v>68.333333333333329</v>
      </c>
      <c r="I56" s="20">
        <v>0.2</v>
      </c>
      <c r="J56" s="21">
        <f>I56*J66</f>
        <v>2.0000000000000004E-2</v>
      </c>
    </row>
    <row r="57" spans="1:10">
      <c r="A57" t="s">
        <v>23</v>
      </c>
      <c r="B57" t="s">
        <v>16</v>
      </c>
      <c r="C57" t="s">
        <v>16</v>
      </c>
      <c r="D57" t="s">
        <v>16</v>
      </c>
      <c r="E57" t="s">
        <v>16</v>
      </c>
      <c r="F57" t="s">
        <v>16</v>
      </c>
      <c r="G57" t="s">
        <v>16</v>
      </c>
    </row>
    <row r="58" spans="1:10">
      <c r="A58" s="1" t="s">
        <v>12</v>
      </c>
      <c r="B58" s="16">
        <v>100</v>
      </c>
      <c r="C58" s="16">
        <v>100</v>
      </c>
      <c r="D58" s="16">
        <v>100</v>
      </c>
      <c r="E58" s="16">
        <v>100</v>
      </c>
      <c r="F58" s="16">
        <v>100</v>
      </c>
      <c r="G58" s="16">
        <v>100</v>
      </c>
      <c r="H58" s="17">
        <f>AVERAGE(B58:G58)</f>
        <v>100</v>
      </c>
      <c r="I58" s="20">
        <v>0.05</v>
      </c>
      <c r="J58" s="21">
        <f>I58*J66</f>
        <v>5.000000000000001E-3</v>
      </c>
    </row>
    <row r="59" spans="1:10">
      <c r="A59" t="s">
        <v>24</v>
      </c>
      <c r="B59" t="s">
        <v>16</v>
      </c>
      <c r="C59" t="s">
        <v>16</v>
      </c>
      <c r="D59" t="s">
        <v>16</v>
      </c>
      <c r="E59" t="s">
        <v>16</v>
      </c>
      <c r="F59" t="s">
        <v>16</v>
      </c>
      <c r="G59" t="s">
        <v>16</v>
      </c>
    </row>
    <row r="60" spans="1:10">
      <c r="A60" s="1" t="s">
        <v>12</v>
      </c>
      <c r="B60" s="16">
        <v>100</v>
      </c>
      <c r="C60" s="16">
        <v>100</v>
      </c>
      <c r="D60" s="16">
        <v>50</v>
      </c>
      <c r="E60" s="16">
        <v>100</v>
      </c>
      <c r="F60" s="16">
        <v>100</v>
      </c>
      <c r="G60" s="16">
        <v>100</v>
      </c>
      <c r="H60" s="17">
        <f>AVERAGE(B60:G60)</f>
        <v>91.666666666666671</v>
      </c>
      <c r="I60" s="20">
        <v>0.15</v>
      </c>
      <c r="J60" s="21">
        <f>I60*J66</f>
        <v>1.4999999999999999E-2</v>
      </c>
    </row>
    <row r="61" spans="1:10">
      <c r="A61" t="s">
        <v>25</v>
      </c>
      <c r="B61" t="s">
        <v>16</v>
      </c>
      <c r="C61" t="s">
        <v>16</v>
      </c>
      <c r="D61" t="s">
        <v>16</v>
      </c>
      <c r="E61" t="s">
        <v>16</v>
      </c>
      <c r="F61" t="s">
        <v>16</v>
      </c>
      <c r="G61" t="s">
        <v>16</v>
      </c>
    </row>
    <row r="62" spans="1:10">
      <c r="A62" s="1" t="s">
        <v>12</v>
      </c>
      <c r="B62" s="16">
        <v>100</v>
      </c>
      <c r="C62" s="16">
        <v>100</v>
      </c>
      <c r="D62" s="16">
        <v>100</v>
      </c>
      <c r="E62" s="16">
        <v>100</v>
      </c>
      <c r="F62" s="16">
        <v>100</v>
      </c>
      <c r="G62" s="16">
        <v>100</v>
      </c>
      <c r="H62" s="17">
        <f>AVERAGE(B62:G62)</f>
        <v>100</v>
      </c>
      <c r="I62" s="20">
        <v>0.05</v>
      </c>
      <c r="J62" s="21">
        <f>I62*J66</f>
        <v>5.000000000000001E-3</v>
      </c>
    </row>
    <row r="63" spans="1:10">
      <c r="A63" s="1" t="s">
        <v>218</v>
      </c>
      <c r="B63" s="27">
        <v>2.7</v>
      </c>
      <c r="C63" s="27">
        <v>1.68</v>
      </c>
      <c r="D63" s="27">
        <v>3.12</v>
      </c>
      <c r="E63" s="27">
        <v>3.12</v>
      </c>
      <c r="F63" s="27">
        <v>1.67</v>
      </c>
      <c r="G63" s="27">
        <v>0.78</v>
      </c>
      <c r="H63"/>
      <c r="I63"/>
      <c r="J63"/>
    </row>
    <row r="64" spans="1:10">
      <c r="A64" s="1" t="s">
        <v>219</v>
      </c>
      <c r="B64" s="21">
        <f>B63/(0.668*1000)</f>
        <v>4.0419161676646708E-3</v>
      </c>
      <c r="C64" s="21">
        <f t="shared" ref="C64:G64" si="5">C63/(0.668*1000)</f>
        <v>2.5149700598802393E-3</v>
      </c>
      <c r="D64" s="21">
        <f t="shared" si="5"/>
        <v>4.6706586826347303E-3</v>
      </c>
      <c r="E64" s="21">
        <f t="shared" si="5"/>
        <v>4.6706586826347303E-3</v>
      </c>
      <c r="F64" s="21">
        <f t="shared" si="5"/>
        <v>2.5000000000000001E-3</v>
      </c>
      <c r="G64" s="21">
        <f t="shared" si="5"/>
        <v>1.1676646706586826E-3</v>
      </c>
      <c r="H64"/>
      <c r="I64"/>
      <c r="J64"/>
    </row>
    <row r="65" spans="1:13">
      <c r="A65" s="1" t="s">
        <v>217</v>
      </c>
      <c r="B65" s="28">
        <f>100-B64</f>
        <v>99.995958083832335</v>
      </c>
      <c r="C65" s="28">
        <f t="shared" ref="C65:G65" si="6">100-C64</f>
        <v>99.997485029940123</v>
      </c>
      <c r="D65" s="28">
        <f t="shared" si="6"/>
        <v>99.995329341317358</v>
      </c>
      <c r="E65" s="28">
        <f t="shared" si="6"/>
        <v>99.995329341317358</v>
      </c>
      <c r="F65" s="28">
        <f t="shared" si="6"/>
        <v>99.997500000000002</v>
      </c>
      <c r="G65" s="28">
        <f t="shared" si="6"/>
        <v>99.99883233532934</v>
      </c>
      <c r="H65" s="17">
        <f>AVERAGE(B65:G65)</f>
        <v>99.996739021956088</v>
      </c>
      <c r="I65" s="20">
        <v>0.05</v>
      </c>
      <c r="J65" s="21">
        <f>I65*J66</f>
        <v>5.000000000000001E-3</v>
      </c>
    </row>
    <row r="66" spans="1:13" s="12" customFormat="1">
      <c r="A66" s="6" t="s">
        <v>171</v>
      </c>
      <c r="B66" s="14">
        <f>SUMPRODUCT(B49:B62,$I49:$I62)+B41*$I41</f>
        <v>61.999999999999993</v>
      </c>
      <c r="C66" s="14">
        <f>SUMPRODUCT(C49:C62,$I49:$I62)+C41*$I41</f>
        <v>62.916666666666664</v>
      </c>
      <c r="D66" s="14">
        <f>SUMPRODUCT(D49:D62,$I49:$I62)+D41*$I41</f>
        <v>68.333333333333329</v>
      </c>
      <c r="E66" s="14">
        <f>SUMPRODUCT(E49:E62,$I49:$I62)+E41*$I41</f>
        <v>82.333333333333314</v>
      </c>
      <c r="F66" s="14">
        <f>SUMPRODUCT(F49:F62,$I49:$I62)+F41*$I41</f>
        <v>52.416666666666664</v>
      </c>
      <c r="G66" s="14">
        <f>SUMPRODUCT(G49:G62,$I49:$I62)+G41*$I41</f>
        <v>62.333333333333329</v>
      </c>
      <c r="H66" s="14">
        <f>SUMPRODUCT(H49:H65,$I49:$I65)+H41*$I41</f>
        <v>70.055392506653362</v>
      </c>
      <c r="I66" s="9"/>
      <c r="J66" s="20">
        <v>0.1</v>
      </c>
    </row>
    <row r="67" spans="1:13">
      <c r="A67" s="1"/>
    </row>
    <row r="68" spans="1:13">
      <c r="A68" s="3" t="s">
        <v>139</v>
      </c>
      <c r="I68" s="21">
        <f>SUM(I70,I72,I74,I76,I78)</f>
        <v>1.0000000000000002</v>
      </c>
    </row>
    <row r="69" spans="1:13">
      <c r="A69" t="s">
        <v>7</v>
      </c>
      <c r="B69" t="s">
        <v>16</v>
      </c>
      <c r="C69" t="s">
        <v>16</v>
      </c>
      <c r="D69" t="s">
        <v>16</v>
      </c>
      <c r="E69" t="s">
        <v>16</v>
      </c>
      <c r="F69" t="s">
        <v>16</v>
      </c>
      <c r="G69" t="s">
        <v>16</v>
      </c>
      <c r="K69" t="s">
        <v>19</v>
      </c>
    </row>
    <row r="70" spans="1:13">
      <c r="A70" t="s">
        <v>12</v>
      </c>
      <c r="B70" s="16">
        <v>100</v>
      </c>
      <c r="C70" s="16">
        <v>100</v>
      </c>
      <c r="D70" s="16">
        <v>100</v>
      </c>
      <c r="E70" s="16">
        <v>100</v>
      </c>
      <c r="F70" s="16">
        <v>100</v>
      </c>
      <c r="G70" s="16">
        <v>100</v>
      </c>
      <c r="H70" s="17">
        <f>AVERAGE(B70:G70)</f>
        <v>100</v>
      </c>
      <c r="I70" s="20">
        <v>0.25</v>
      </c>
      <c r="J70" s="21">
        <f>I70*J79</f>
        <v>2.5000000000000001E-2</v>
      </c>
    </row>
    <row r="71" spans="1:13">
      <c r="A71" t="s">
        <v>8</v>
      </c>
      <c r="B71" t="s">
        <v>38</v>
      </c>
      <c r="C71" t="s">
        <v>18</v>
      </c>
      <c r="D71" t="s">
        <v>18</v>
      </c>
      <c r="E71" t="s">
        <v>18</v>
      </c>
      <c r="F71" t="s">
        <v>37</v>
      </c>
      <c r="G71" t="s">
        <v>18</v>
      </c>
      <c r="M71">
        <v>10</v>
      </c>
    </row>
    <row r="72" spans="1:13">
      <c r="A72" s="1" t="s">
        <v>12</v>
      </c>
      <c r="B72" s="16">
        <v>50</v>
      </c>
      <c r="C72" s="16">
        <v>80</v>
      </c>
      <c r="D72" s="16">
        <v>80</v>
      </c>
      <c r="E72" s="16">
        <v>80</v>
      </c>
      <c r="F72" s="16">
        <v>100</v>
      </c>
      <c r="G72" s="16">
        <v>70</v>
      </c>
      <c r="H72" s="17">
        <f>AVERAGE(B72:G72)</f>
        <v>76.666666666666671</v>
      </c>
      <c r="I72" s="20">
        <v>0.4</v>
      </c>
      <c r="J72" s="21">
        <f>I72*J79</f>
        <v>4.0000000000000008E-2</v>
      </c>
    </row>
    <row r="73" spans="1:13">
      <c r="A73" s="1" t="s">
        <v>44</v>
      </c>
      <c r="B73" t="s">
        <v>190</v>
      </c>
      <c r="C73" t="s">
        <v>42</v>
      </c>
      <c r="D73" t="s">
        <v>41</v>
      </c>
      <c r="E73" t="s">
        <v>41</v>
      </c>
      <c r="F73" t="s">
        <v>40</v>
      </c>
      <c r="G73" t="s">
        <v>43</v>
      </c>
    </row>
    <row r="74" spans="1:13">
      <c r="A74" s="1" t="s">
        <v>12</v>
      </c>
      <c r="B74" s="16">
        <v>80</v>
      </c>
      <c r="C74" s="16">
        <v>90</v>
      </c>
      <c r="D74" s="16">
        <v>80</v>
      </c>
      <c r="E74" s="16">
        <v>80</v>
      </c>
      <c r="F74" s="16">
        <v>60</v>
      </c>
      <c r="G74" s="16">
        <v>85</v>
      </c>
      <c r="H74" s="17">
        <f>AVERAGE(B74:G74)</f>
        <v>79.166666666666671</v>
      </c>
      <c r="I74" s="20">
        <v>0.2</v>
      </c>
      <c r="J74" s="21">
        <f>I74*J79</f>
        <v>2.0000000000000004E-2</v>
      </c>
    </row>
    <row r="75" spans="1:13">
      <c r="A75" s="1" t="s">
        <v>45</v>
      </c>
      <c r="B75">
        <v>15.4</v>
      </c>
      <c r="C75" t="s">
        <v>46</v>
      </c>
      <c r="D75">
        <v>15.4</v>
      </c>
      <c r="E75">
        <v>15.4</v>
      </c>
      <c r="F75">
        <v>15</v>
      </c>
      <c r="G75">
        <v>9</v>
      </c>
    </row>
    <row r="76" spans="1:13">
      <c r="A76" s="1" t="s">
        <v>12</v>
      </c>
      <c r="B76" s="16">
        <v>100</v>
      </c>
      <c r="C76" s="16">
        <v>80</v>
      </c>
      <c r="D76" s="16">
        <v>100</v>
      </c>
      <c r="E76" s="16">
        <v>100</v>
      </c>
      <c r="F76" s="16">
        <v>100</v>
      </c>
      <c r="G76" s="16">
        <v>70</v>
      </c>
      <c r="H76" s="17">
        <f>AVERAGE(B76:G76)</f>
        <v>91.666666666666671</v>
      </c>
      <c r="I76" s="20">
        <v>0.05</v>
      </c>
      <c r="J76" s="21">
        <f>I76*J79</f>
        <v>5.000000000000001E-3</v>
      </c>
    </row>
    <row r="77" spans="1:13">
      <c r="A77" t="s">
        <v>120</v>
      </c>
      <c r="B77" t="s">
        <v>121</v>
      </c>
      <c r="C77" t="s">
        <v>122</v>
      </c>
      <c r="D77" t="s">
        <v>123</v>
      </c>
      <c r="E77" t="s">
        <v>123</v>
      </c>
      <c r="F77" t="s">
        <v>124</v>
      </c>
      <c r="G77" t="s">
        <v>131</v>
      </c>
      <c r="K77" t="s">
        <v>159</v>
      </c>
    </row>
    <row r="78" spans="1:13">
      <c r="A78" s="1" t="s">
        <v>12</v>
      </c>
      <c r="B78" s="16">
        <v>50</v>
      </c>
      <c r="C78" s="16">
        <v>65</v>
      </c>
      <c r="D78" s="16">
        <v>90</v>
      </c>
      <c r="E78" s="16">
        <v>90</v>
      </c>
      <c r="F78" s="16">
        <v>80</v>
      </c>
      <c r="G78" s="16">
        <v>30</v>
      </c>
      <c r="H78" s="17">
        <f>AVERAGE(B78:G78)</f>
        <v>67.5</v>
      </c>
      <c r="I78" s="20">
        <v>0.1</v>
      </c>
      <c r="J78" s="21">
        <f>I78*J79</f>
        <v>1.0000000000000002E-2</v>
      </c>
    </row>
    <row r="79" spans="1:13" s="6" customFormat="1">
      <c r="A79" s="5" t="s">
        <v>172</v>
      </c>
      <c r="B79" s="15">
        <f>SUMPRODUCT(B70:B76,$I70:$I76)</f>
        <v>66</v>
      </c>
      <c r="C79" s="15">
        <f>SUMPRODUCT(C70:C76,$I70:$I76)</f>
        <v>79</v>
      </c>
      <c r="D79" s="15">
        <f>SUMPRODUCT(D70:D76,$I70:$I76)</f>
        <v>78</v>
      </c>
      <c r="E79" s="15">
        <f>SUMPRODUCT(E70:E76,$I70:$I76)</f>
        <v>78</v>
      </c>
      <c r="F79" s="15">
        <f>SUMPRODUCT(F70:F76,$I70:$I76)</f>
        <v>82</v>
      </c>
      <c r="G79" s="14">
        <f>SUMPRODUCT(G70:G76,$I70:$I76)</f>
        <v>73.5</v>
      </c>
      <c r="H79" s="14">
        <f>SUMPRODUCT(H70:H76,$I70:$I76)</f>
        <v>76.083333333333329</v>
      </c>
      <c r="I79" s="13"/>
      <c r="J79" s="20">
        <v>0.1</v>
      </c>
    </row>
    <row r="81" spans="1:13">
      <c r="A81" s="4" t="s">
        <v>146</v>
      </c>
    </row>
    <row r="82" spans="1:13">
      <c r="A82" s="1" t="s">
        <v>148</v>
      </c>
      <c r="H82" s="7" t="s">
        <v>147</v>
      </c>
    </row>
    <row r="83" spans="1:13">
      <c r="A83" t="s">
        <v>163</v>
      </c>
      <c r="B83" s="16">
        <v>28</v>
      </c>
      <c r="C83" s="16" t="s">
        <v>114</v>
      </c>
      <c r="D83" s="16">
        <v>20</v>
      </c>
      <c r="E83" s="16">
        <v>10</v>
      </c>
      <c r="F83" s="16">
        <v>16</v>
      </c>
      <c r="G83" s="16">
        <v>8</v>
      </c>
      <c r="H83" s="17">
        <f>AVERAGE(B83:G83)</f>
        <v>16.399999999999999</v>
      </c>
      <c r="M83">
        <v>5</v>
      </c>
    </row>
    <row r="84" spans="1:13">
      <c r="A84" s="1" t="s">
        <v>47</v>
      </c>
      <c r="B84" s="16">
        <v>5</v>
      </c>
      <c r="C84" s="16">
        <v>6</v>
      </c>
      <c r="D84" s="16">
        <v>4</v>
      </c>
      <c r="E84" s="16">
        <v>4</v>
      </c>
      <c r="F84" s="16">
        <v>4</v>
      </c>
      <c r="G84" s="16">
        <v>4</v>
      </c>
      <c r="H84" s="17">
        <f t="shared" ref="H84:H90" si="7">AVERAGE(B84:G84)</f>
        <v>4.5</v>
      </c>
    </row>
    <row r="85" spans="1:13">
      <c r="A85" s="1" t="s">
        <v>48</v>
      </c>
      <c r="B85" s="16">
        <v>5</v>
      </c>
      <c r="C85" s="16">
        <v>8</v>
      </c>
      <c r="D85" s="16">
        <v>13</v>
      </c>
      <c r="E85" s="16">
        <v>13</v>
      </c>
      <c r="F85" s="16">
        <v>6</v>
      </c>
      <c r="G85" s="16">
        <v>4</v>
      </c>
      <c r="H85" s="17">
        <f t="shared" si="7"/>
        <v>8.1666666666666661</v>
      </c>
    </row>
    <row r="86" spans="1:13">
      <c r="A86" s="1" t="s">
        <v>50</v>
      </c>
      <c r="B86" s="19">
        <f>B83*B84</f>
        <v>140</v>
      </c>
      <c r="C86" s="19">
        <f>C84*16</f>
        <v>96</v>
      </c>
      <c r="D86" s="19">
        <f>D83*D84</f>
        <v>80</v>
      </c>
      <c r="E86" s="19">
        <f t="shared" ref="E86:G86" si="8">E83*E84</f>
        <v>40</v>
      </c>
      <c r="F86" s="19">
        <f t="shared" si="8"/>
        <v>64</v>
      </c>
      <c r="G86" s="19">
        <f t="shared" si="8"/>
        <v>32</v>
      </c>
      <c r="H86" s="17">
        <f t="shared" si="7"/>
        <v>75.333333333333329</v>
      </c>
    </row>
    <row r="87" spans="1:13">
      <c r="A87" s="1" t="s">
        <v>49</v>
      </c>
      <c r="B87" s="19">
        <f>B83*B85</f>
        <v>140</v>
      </c>
      <c r="C87" s="19">
        <f>16*4+36*4</f>
        <v>208</v>
      </c>
      <c r="D87" s="19">
        <f t="shared" ref="D87:G87" si="9">D83*D85</f>
        <v>260</v>
      </c>
      <c r="E87" s="19">
        <f t="shared" si="9"/>
        <v>130</v>
      </c>
      <c r="F87" s="19">
        <f t="shared" si="9"/>
        <v>96</v>
      </c>
      <c r="G87" s="19">
        <f t="shared" si="9"/>
        <v>32</v>
      </c>
      <c r="H87" s="17">
        <f t="shared" si="7"/>
        <v>144.33333333333334</v>
      </c>
    </row>
    <row r="88" spans="1:13">
      <c r="A88" s="1" t="s">
        <v>165</v>
      </c>
      <c r="B88" s="17">
        <f>100*B86/MAX($B86:$G86)</f>
        <v>100</v>
      </c>
      <c r="C88" s="17">
        <f>100*C86/MAX($B86:$G86)</f>
        <v>68.571428571428569</v>
      </c>
      <c r="D88" s="17">
        <f>100*D86/MAX($B86:$G86)</f>
        <v>57.142857142857146</v>
      </c>
      <c r="E88" s="17">
        <f>100*E86/MAX($B86:$G86)</f>
        <v>28.571428571428573</v>
      </c>
      <c r="F88" s="17">
        <f>100*F86/MAX($B86:$G86)</f>
        <v>45.714285714285715</v>
      </c>
      <c r="G88" s="17">
        <f>100*G86/MAX($B86:$G86)</f>
        <v>22.857142857142858</v>
      </c>
      <c r="H88" s="17">
        <f t="shared" si="7"/>
        <v>53.809523809523803</v>
      </c>
    </row>
    <row r="89" spans="1:13">
      <c r="A89" s="1" t="s">
        <v>164</v>
      </c>
      <c r="B89" s="17">
        <f>100*B87/MAX($B87:$G87)</f>
        <v>53.846153846153847</v>
      </c>
      <c r="C89" s="17">
        <f>100*C87/MAX($B87:$G87)</f>
        <v>80</v>
      </c>
      <c r="D89" s="17">
        <f>100*D87/MAX($B87:$G87)</f>
        <v>100</v>
      </c>
      <c r="E89" s="17">
        <f>100*E87/MAX($B87:$G87)</f>
        <v>50</v>
      </c>
      <c r="F89" s="17">
        <f>100*F87/MAX($B87:$G87)</f>
        <v>36.92307692307692</v>
      </c>
      <c r="G89" s="17">
        <f>100*G87/MAX($B87:$G87)</f>
        <v>12.307692307692308</v>
      </c>
      <c r="H89" s="17">
        <f t="shared" si="7"/>
        <v>55.512820512820504</v>
      </c>
    </row>
    <row r="90" spans="1:13">
      <c r="A90" s="1" t="s">
        <v>173</v>
      </c>
      <c r="B90" s="17">
        <f>2*SUM(B86:B87)</f>
        <v>560</v>
      </c>
      <c r="C90" s="17">
        <f t="shared" ref="C90:G90" si="10">2*SUM(C86:C87)</f>
        <v>608</v>
      </c>
      <c r="D90" s="17">
        <f t="shared" si="10"/>
        <v>680</v>
      </c>
      <c r="E90" s="17">
        <f t="shared" si="10"/>
        <v>340</v>
      </c>
      <c r="F90" s="17">
        <f t="shared" si="10"/>
        <v>320</v>
      </c>
      <c r="G90" s="17">
        <f t="shared" si="10"/>
        <v>128</v>
      </c>
      <c r="H90" s="17">
        <f t="shared" si="7"/>
        <v>439.33333333333331</v>
      </c>
    </row>
    <row r="91" spans="1:13" s="6" customFormat="1">
      <c r="A91" s="5" t="s">
        <v>179</v>
      </c>
      <c r="B91" s="14">
        <f>100*B90/MAX($B90:$G90)</f>
        <v>82.352941176470594</v>
      </c>
      <c r="C91" s="14">
        <f t="shared" ref="C91:H91" si="11">100*C90/MAX($B90:$G90)</f>
        <v>89.411764705882348</v>
      </c>
      <c r="D91" s="14">
        <f t="shared" si="11"/>
        <v>100</v>
      </c>
      <c r="E91" s="14">
        <f t="shared" si="11"/>
        <v>50</v>
      </c>
      <c r="F91" s="14">
        <f t="shared" si="11"/>
        <v>47.058823529411768</v>
      </c>
      <c r="G91" s="14">
        <f t="shared" si="11"/>
        <v>18.823529411764707</v>
      </c>
      <c r="H91" s="14">
        <f t="shared" si="11"/>
        <v>64.607843137254889</v>
      </c>
      <c r="I91" s="13"/>
      <c r="J91" s="20">
        <v>0.1</v>
      </c>
    </row>
    <row r="92" spans="1:13">
      <c r="A92" s="1"/>
    </row>
    <row r="93" spans="1:13">
      <c r="A93" s="1" t="s">
        <v>143</v>
      </c>
      <c r="B93" s="20">
        <v>0.76900000000000002</v>
      </c>
      <c r="C93" s="20">
        <v>0.78280000000000005</v>
      </c>
      <c r="D93" s="20">
        <v>0.77400000000000002</v>
      </c>
      <c r="E93" s="20">
        <v>0.77400000000000002</v>
      </c>
      <c r="F93" s="20">
        <v>0.7359</v>
      </c>
      <c r="G93" s="20">
        <v>0.79810000000000003</v>
      </c>
      <c r="H93" s="18">
        <f t="shared" ref="H93:H100" si="12">AVERAGE(B93:G93)</f>
        <v>0.77229999999999999</v>
      </c>
    </row>
    <row r="94" spans="1:13">
      <c r="A94" s="1" t="s">
        <v>144</v>
      </c>
      <c r="B94" s="20">
        <v>0.73399999999999999</v>
      </c>
      <c r="C94" s="20">
        <v>0.78969999999999996</v>
      </c>
      <c r="D94" s="20">
        <v>0.66349999999999998</v>
      </c>
      <c r="E94" s="20">
        <v>0.66349999999999998</v>
      </c>
      <c r="F94" s="20">
        <v>0.68010000000000004</v>
      </c>
      <c r="G94" s="20">
        <v>0.75390000000000001</v>
      </c>
      <c r="H94" s="18">
        <f t="shared" si="12"/>
        <v>0.71411666666666662</v>
      </c>
    </row>
    <row r="95" spans="1:13">
      <c r="A95" s="1" t="s">
        <v>145</v>
      </c>
      <c r="B95" s="20">
        <v>0.74939999999999996</v>
      </c>
      <c r="C95" s="20">
        <v>0.83789999999999998</v>
      </c>
      <c r="D95" s="20">
        <v>0.77959999999999996</v>
      </c>
      <c r="E95" s="20">
        <v>0.77959999999999996</v>
      </c>
      <c r="F95" s="20">
        <v>0.73399999999999999</v>
      </c>
      <c r="G95" s="20">
        <v>0.83709999999999996</v>
      </c>
      <c r="H95" s="18">
        <f t="shared" si="12"/>
        <v>0.78626666666666656</v>
      </c>
    </row>
    <row r="96" spans="1:13" s="6" customFormat="1">
      <c r="A96" s="5" t="s">
        <v>180</v>
      </c>
      <c r="B96" s="14">
        <f>100*AVERAGE(B93:B95)</f>
        <v>75.08</v>
      </c>
      <c r="C96" s="14">
        <f t="shared" ref="C96:G96" si="13">100*AVERAGE(C93:C95)</f>
        <v>80.346666666666664</v>
      </c>
      <c r="D96" s="14">
        <f t="shared" si="13"/>
        <v>73.903333333333336</v>
      </c>
      <c r="E96" s="14">
        <f t="shared" si="13"/>
        <v>73.903333333333336</v>
      </c>
      <c r="F96" s="14">
        <f t="shared" si="13"/>
        <v>71.666666666666671</v>
      </c>
      <c r="G96" s="14">
        <f t="shared" si="13"/>
        <v>79.63666666666667</v>
      </c>
      <c r="H96" s="14">
        <f>AVERAGE(B96:G96)</f>
        <v>75.75611111111111</v>
      </c>
      <c r="I96" s="13"/>
      <c r="J96" s="20">
        <v>0.1</v>
      </c>
    </row>
    <row r="98" spans="1:15">
      <c r="A98" s="4" t="s">
        <v>174</v>
      </c>
      <c r="B98" s="3" t="s">
        <v>0</v>
      </c>
      <c r="C98" s="3" t="s">
        <v>1</v>
      </c>
      <c r="D98" s="3" t="s">
        <v>2</v>
      </c>
      <c r="E98" s="3" t="s">
        <v>3</v>
      </c>
      <c r="F98" s="3" t="s">
        <v>4</v>
      </c>
      <c r="G98" s="3" t="s">
        <v>5</v>
      </c>
      <c r="H98" s="8" t="s">
        <v>162</v>
      </c>
    </row>
    <row r="99" spans="1:15" s="11" customFormat="1">
      <c r="A99" s="10" t="s">
        <v>153</v>
      </c>
      <c r="B99" s="14">
        <f>B13</f>
        <v>45</v>
      </c>
      <c r="C99" s="14">
        <f>C13</f>
        <v>53.75</v>
      </c>
      <c r="D99" s="14">
        <f>D13</f>
        <v>52.5</v>
      </c>
      <c r="E99" s="14">
        <f>E13</f>
        <v>62.5</v>
      </c>
      <c r="F99" s="14">
        <f>F13</f>
        <v>60.75</v>
      </c>
      <c r="G99" s="14">
        <f>G13</f>
        <v>32.5</v>
      </c>
      <c r="H99" s="17">
        <f>H13</f>
        <v>51.166666666666671</v>
      </c>
      <c r="I99" s="22"/>
      <c r="J99" s="21">
        <f>J13</f>
        <v>0.35</v>
      </c>
      <c r="K99" s="1"/>
      <c r="L99" s="1"/>
      <c r="M99" s="1"/>
      <c r="N99" s="1"/>
      <c r="O99" s="1"/>
    </row>
    <row r="100" spans="1:15" s="11" customFormat="1">
      <c r="A100" s="12" t="s">
        <v>154</v>
      </c>
      <c r="B100" s="14">
        <f>B32</f>
        <v>49.9</v>
      </c>
      <c r="C100" s="14">
        <f t="shared" ref="C100:H100" si="14">C32</f>
        <v>79</v>
      </c>
      <c r="D100" s="14">
        <f t="shared" si="14"/>
        <v>60.45</v>
      </c>
      <c r="E100" s="14">
        <f t="shared" si="14"/>
        <v>62.95</v>
      </c>
      <c r="F100" s="14">
        <f t="shared" si="14"/>
        <v>74.95</v>
      </c>
      <c r="G100" s="14">
        <f t="shared" si="14"/>
        <v>70.2</v>
      </c>
      <c r="H100" s="17">
        <f t="shared" si="14"/>
        <v>66.241666666666674</v>
      </c>
      <c r="I100" s="23"/>
      <c r="J100" s="21">
        <f>J32</f>
        <v>0.25</v>
      </c>
    </row>
    <row r="101" spans="1:15" s="12" customFormat="1">
      <c r="A101" s="12" t="s">
        <v>171</v>
      </c>
      <c r="B101" s="14">
        <f>B66</f>
        <v>61.999999999999993</v>
      </c>
      <c r="C101" s="14">
        <f t="shared" ref="C101:H101" si="15">C66</f>
        <v>62.916666666666664</v>
      </c>
      <c r="D101" s="14">
        <f t="shared" si="15"/>
        <v>68.333333333333329</v>
      </c>
      <c r="E101" s="14">
        <f t="shared" si="15"/>
        <v>82.333333333333314</v>
      </c>
      <c r="F101" s="14">
        <f t="shared" si="15"/>
        <v>52.416666666666664</v>
      </c>
      <c r="G101" s="14">
        <f t="shared" si="15"/>
        <v>62.333333333333329</v>
      </c>
      <c r="H101" s="17">
        <f t="shared" si="15"/>
        <v>70.055392506653362</v>
      </c>
      <c r="I101" s="9"/>
      <c r="J101" s="21">
        <f>J66</f>
        <v>0.1</v>
      </c>
    </row>
    <row r="102" spans="1:15" s="12" customFormat="1">
      <c r="A102" s="10" t="s">
        <v>172</v>
      </c>
      <c r="B102" s="14">
        <f>B79</f>
        <v>66</v>
      </c>
      <c r="C102" s="14">
        <f t="shared" ref="C102:H102" si="16">C79</f>
        <v>79</v>
      </c>
      <c r="D102" s="14">
        <f t="shared" si="16"/>
        <v>78</v>
      </c>
      <c r="E102" s="14">
        <f t="shared" si="16"/>
        <v>78</v>
      </c>
      <c r="F102" s="14">
        <f t="shared" si="16"/>
        <v>82</v>
      </c>
      <c r="G102" s="14">
        <f t="shared" si="16"/>
        <v>73.5</v>
      </c>
      <c r="H102" s="17">
        <f t="shared" si="16"/>
        <v>76.083333333333329</v>
      </c>
      <c r="I102" s="9"/>
      <c r="J102" s="21">
        <f>J79</f>
        <v>0.1</v>
      </c>
    </row>
    <row r="103" spans="1:15" s="12" customFormat="1">
      <c r="A103" s="10" t="s">
        <v>181</v>
      </c>
      <c r="B103" s="14">
        <f>B91</f>
        <v>82.352941176470594</v>
      </c>
      <c r="C103" s="14">
        <f t="shared" ref="C103:H103" si="17">C91</f>
        <v>89.411764705882348</v>
      </c>
      <c r="D103" s="14">
        <f t="shared" si="17"/>
        <v>100</v>
      </c>
      <c r="E103" s="14">
        <f t="shared" si="17"/>
        <v>50</v>
      </c>
      <c r="F103" s="14">
        <f t="shared" si="17"/>
        <v>47.058823529411768</v>
      </c>
      <c r="G103" s="14">
        <f t="shared" si="17"/>
        <v>18.823529411764707</v>
      </c>
      <c r="H103" s="17">
        <f t="shared" si="17"/>
        <v>64.607843137254889</v>
      </c>
      <c r="I103" s="9"/>
      <c r="J103" s="21">
        <f>J91</f>
        <v>0.1</v>
      </c>
    </row>
    <row r="104" spans="1:15" s="12" customFormat="1">
      <c r="A104" s="10" t="s">
        <v>178</v>
      </c>
      <c r="B104" s="14">
        <f>B96</f>
        <v>75.08</v>
      </c>
      <c r="C104" s="14">
        <f t="shared" ref="C104:H104" si="18">C96</f>
        <v>80.346666666666664</v>
      </c>
      <c r="D104" s="14">
        <f t="shared" si="18"/>
        <v>73.903333333333336</v>
      </c>
      <c r="E104" s="14">
        <f t="shared" si="18"/>
        <v>73.903333333333336</v>
      </c>
      <c r="F104" s="14">
        <f t="shared" si="18"/>
        <v>71.666666666666671</v>
      </c>
      <c r="G104" s="14">
        <f t="shared" si="18"/>
        <v>79.63666666666667</v>
      </c>
      <c r="H104" s="17">
        <f t="shared" si="18"/>
        <v>75.75611111111111</v>
      </c>
      <c r="I104" s="9"/>
      <c r="J104" s="21">
        <f>J96</f>
        <v>0.1</v>
      </c>
    </row>
    <row r="106" spans="1:15" s="3" customFormat="1">
      <c r="A106" s="3" t="s">
        <v>175</v>
      </c>
      <c r="B106" s="14">
        <f>SUMPRODUCT(B99:B104,$J99:$J104)</f>
        <v>56.768294117647059</v>
      </c>
      <c r="C106" s="14">
        <f>SUMPRODUCT(C99:C104,$J99:$J104)</f>
        <v>69.730009803921561</v>
      </c>
      <c r="D106" s="14">
        <f>SUMPRODUCT(D99:D104,$J99:$J104)</f>
        <v>65.511166666666668</v>
      </c>
      <c r="E106" s="14">
        <f>SUMPRODUCT(E99:E104,$J99:$J104)</f>
        <v>66.036166666666659</v>
      </c>
      <c r="F106" s="14">
        <f>SUMPRODUCT(F99:F104,$J99:$J104)</f>
        <v>65.314215686274508</v>
      </c>
      <c r="G106" s="14">
        <f>SUMPRODUCT(G99:G103,$J99:$J103)</f>
        <v>44.390686274509804</v>
      </c>
      <c r="H106" s="14">
        <f>SUMPRODUCT(H99:H103,$J99:$J103)</f>
        <v>55.543406897724161</v>
      </c>
      <c r="I106" s="13"/>
      <c r="J106" s="21">
        <f>SUM(J99:J104)</f>
        <v>0.99999999999999989</v>
      </c>
    </row>
  </sheetData>
  <conditionalFormatting sqref="I2">
    <cfRule type="cellIs" dxfId="5" priority="2" operator="lessThan">
      <formula>1</formula>
    </cfRule>
  </conditionalFormatting>
  <conditionalFormatting sqref="J106">
    <cfRule type="cellIs" dxfId="4" priority="1" operator="lessThan">
      <formula>1</formula>
    </cfRule>
  </conditionalFormatting>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C25" sqref="C25:D25"/>
    </sheetView>
  </sheetViews>
  <sheetFormatPr baseColWidth="10" defaultRowHeight="15" x14ac:dyDescent="0"/>
  <cols>
    <col min="1" max="1" width="29.1640625" bestFit="1" customWidth="1"/>
    <col min="2" max="2" width="29.1640625" customWidth="1"/>
    <col min="3" max="3" width="21" style="9" customWidth="1"/>
  </cols>
  <sheetData>
    <row r="1" spans="1:5" s="3" customFormat="1">
      <c r="B1" s="3" t="s">
        <v>184</v>
      </c>
      <c r="C1" s="13" t="s">
        <v>167</v>
      </c>
      <c r="D1" s="3" t="s">
        <v>168</v>
      </c>
    </row>
    <row r="2" spans="1:5">
      <c r="A2" s="1" t="s">
        <v>6</v>
      </c>
      <c r="B2" s="3"/>
      <c r="C2" s="26">
        <v>0.5</v>
      </c>
      <c r="D2" s="21">
        <v>0.15</v>
      </c>
    </row>
    <row r="3" spans="1:5">
      <c r="A3" s="5" t="s">
        <v>179</v>
      </c>
      <c r="B3" s="5"/>
      <c r="C3" s="24"/>
      <c r="D3" s="20">
        <v>0.1</v>
      </c>
      <c r="E3" s="6"/>
    </row>
    <row r="4" spans="1:5">
      <c r="A4" s="5" t="s">
        <v>180</v>
      </c>
      <c r="B4" s="12"/>
      <c r="C4" s="24"/>
      <c r="D4" s="20">
        <v>0.1</v>
      </c>
      <c r="E4" s="12"/>
    </row>
    <row r="5" spans="1:5">
      <c r="A5" s="1" t="s">
        <v>39</v>
      </c>
      <c r="C5" s="20">
        <v>0.25</v>
      </c>
      <c r="D5" s="21">
        <v>7.4999999999999997E-2</v>
      </c>
    </row>
    <row r="6" spans="1:5">
      <c r="A6" s="1" t="s">
        <v>176</v>
      </c>
      <c r="B6" s="1"/>
      <c r="C6" s="20">
        <v>0.3</v>
      </c>
      <c r="D6" s="21">
        <v>0.06</v>
      </c>
    </row>
    <row r="7" spans="1:5">
      <c r="A7" s="1" t="s">
        <v>177</v>
      </c>
      <c r="B7" s="1"/>
      <c r="C7" s="20">
        <v>0.25</v>
      </c>
      <c r="D7" s="21">
        <v>0.05</v>
      </c>
    </row>
    <row r="8" spans="1:5">
      <c r="A8" s="4" t="s">
        <v>169</v>
      </c>
      <c r="B8" s="1"/>
      <c r="C8" s="20">
        <v>0.25</v>
      </c>
      <c r="D8" s="21">
        <v>0.05</v>
      </c>
    </row>
    <row r="9" spans="1:5">
      <c r="A9" s="4" t="s">
        <v>170</v>
      </c>
      <c r="B9" s="1"/>
      <c r="C9" s="20">
        <v>0.25</v>
      </c>
      <c r="D9" s="21">
        <v>0.05</v>
      </c>
    </row>
    <row r="10" spans="1:5">
      <c r="A10" s="1" t="s">
        <v>9</v>
      </c>
      <c r="B10" s="1"/>
      <c r="C10" s="20">
        <v>0.2</v>
      </c>
      <c r="D10" s="21">
        <v>4.0000000000000008E-2</v>
      </c>
    </row>
    <row r="11" spans="1:5">
      <c r="A11" s="1" t="s">
        <v>22</v>
      </c>
      <c r="B11" s="1"/>
      <c r="C11" s="20">
        <v>0.2</v>
      </c>
      <c r="D11" s="21">
        <v>4.0000000000000008E-2</v>
      </c>
    </row>
    <row r="12" spans="1:5">
      <c r="A12" s="1" t="s">
        <v>8</v>
      </c>
      <c r="B12" s="1"/>
      <c r="C12" s="20">
        <v>0.4</v>
      </c>
      <c r="D12" s="21">
        <v>4.0000000000000008E-2</v>
      </c>
    </row>
    <row r="13" spans="1:5">
      <c r="A13" s="1" t="s">
        <v>187</v>
      </c>
      <c r="B13" s="1"/>
      <c r="C13" s="20">
        <v>0.1</v>
      </c>
      <c r="D13" s="21">
        <v>0.03</v>
      </c>
    </row>
    <row r="14" spans="1:5">
      <c r="A14" s="1" t="s">
        <v>185</v>
      </c>
      <c r="C14" s="20">
        <v>0.1</v>
      </c>
      <c r="D14" s="21">
        <v>0.03</v>
      </c>
    </row>
    <row r="15" spans="1:5">
      <c r="A15" s="1" t="s">
        <v>24</v>
      </c>
      <c r="B15" s="1"/>
      <c r="C15" s="20">
        <v>0.15</v>
      </c>
      <c r="D15" s="21">
        <v>0.03</v>
      </c>
    </row>
    <row r="16" spans="1:5">
      <c r="A16" s="1" t="s">
        <v>7</v>
      </c>
      <c r="B16" s="1"/>
      <c r="C16" s="20">
        <v>0.25</v>
      </c>
      <c r="D16" s="21">
        <v>2.5000000000000001E-2</v>
      </c>
    </row>
    <row r="17" spans="1:5">
      <c r="A17" s="1" t="s">
        <v>25</v>
      </c>
      <c r="C17" s="20">
        <v>0.1</v>
      </c>
      <c r="D17" s="21">
        <v>2.0000000000000004E-2</v>
      </c>
    </row>
    <row r="18" spans="1:5">
      <c r="A18" s="1" t="s">
        <v>44</v>
      </c>
      <c r="B18" s="1"/>
      <c r="C18" s="20">
        <v>0.2</v>
      </c>
      <c r="D18" s="21">
        <v>2.0000000000000004E-2</v>
      </c>
    </row>
    <row r="19" spans="1:5">
      <c r="A19" s="1" t="s">
        <v>125</v>
      </c>
      <c r="C19" s="20">
        <v>0.08</v>
      </c>
      <c r="D19" s="21">
        <v>1.6E-2</v>
      </c>
    </row>
    <row r="20" spans="1:5">
      <c r="A20" s="1" t="s">
        <v>186</v>
      </c>
      <c r="B20" s="1"/>
      <c r="C20" s="20">
        <v>0.05</v>
      </c>
      <c r="D20" s="21">
        <v>1.4999999999999999E-2</v>
      </c>
    </row>
    <row r="21" spans="1:5">
      <c r="A21" s="1" t="s">
        <v>10</v>
      </c>
      <c r="B21" s="1"/>
      <c r="C21" s="20">
        <v>0.05</v>
      </c>
      <c r="D21" s="21">
        <v>1.0000000000000002E-2</v>
      </c>
    </row>
    <row r="22" spans="1:5">
      <c r="A22" s="1" t="s">
        <v>13</v>
      </c>
      <c r="C22" s="20">
        <v>0.05</v>
      </c>
      <c r="D22" s="21">
        <v>1.0000000000000002E-2</v>
      </c>
    </row>
    <row r="23" spans="1:5">
      <c r="A23" s="1" t="s">
        <v>132</v>
      </c>
      <c r="C23" s="20">
        <v>0.05</v>
      </c>
      <c r="D23" s="21">
        <v>1.0000000000000002E-2</v>
      </c>
    </row>
    <row r="24" spans="1:5">
      <c r="A24" s="1" t="s">
        <v>23</v>
      </c>
      <c r="B24" s="1"/>
      <c r="C24" s="20">
        <v>0.05</v>
      </c>
      <c r="D24" s="21">
        <v>1.0000000000000002E-2</v>
      </c>
    </row>
    <row r="25" spans="1:5">
      <c r="A25" s="1" t="s">
        <v>216</v>
      </c>
      <c r="B25" s="1"/>
      <c r="C25" s="20">
        <v>0.05</v>
      </c>
      <c r="D25" s="21">
        <v>1.0000000000000002E-2</v>
      </c>
    </row>
    <row r="26" spans="1:5">
      <c r="A26" s="1" t="s">
        <v>120</v>
      </c>
      <c r="B26" s="1"/>
      <c r="C26" s="20">
        <v>0.1</v>
      </c>
      <c r="D26" s="21">
        <v>1.0000000000000002E-2</v>
      </c>
    </row>
    <row r="27" spans="1:5" s="6" customFormat="1">
      <c r="A27" s="1" t="s">
        <v>45</v>
      </c>
      <c r="B27"/>
      <c r="C27" s="25">
        <v>0.05</v>
      </c>
      <c r="D27" s="21">
        <v>5.000000000000001E-3</v>
      </c>
      <c r="E27"/>
    </row>
    <row r="28" spans="1:5" s="12" customFormat="1">
      <c r="A28" s="1" t="s">
        <v>36</v>
      </c>
      <c r="B28"/>
      <c r="C28" s="25">
        <v>0.02</v>
      </c>
      <c r="D28" s="21">
        <v>4.0000000000000001E-3</v>
      </c>
      <c r="E28"/>
    </row>
    <row r="29" spans="1:5" s="12" customFormat="1">
      <c r="A29" s="1"/>
      <c r="B29" s="10"/>
      <c r="C29" s="13"/>
      <c r="D29" s="9"/>
    </row>
    <row r="30" spans="1:5">
      <c r="A30" s="1"/>
    </row>
    <row r="31" spans="1:5">
      <c r="C31" s="13"/>
    </row>
  </sheetData>
  <autoFilter ref="A1:E1">
    <sortState ref="A2:E27">
      <sortCondition descending="1" ref="D1:D27"/>
    </sortState>
  </autoFilter>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6"/>
  <sheetViews>
    <sheetView topLeftCell="A96" workbookViewId="0">
      <selection activeCell="J82" sqref="J82"/>
    </sheetView>
  </sheetViews>
  <sheetFormatPr baseColWidth="10" defaultRowHeight="15" x14ac:dyDescent="0"/>
  <cols>
    <col min="1" max="1" width="29.1640625" bestFit="1" customWidth="1"/>
    <col min="2" max="7" width="14.6640625" customWidth="1"/>
    <col min="8" max="8" width="21" style="7" customWidth="1"/>
    <col min="9" max="10" width="21" style="9" customWidth="1"/>
    <col min="11" max="11" width="173" bestFit="1" customWidth="1"/>
    <col min="12" max="12" width="25.5" customWidth="1"/>
  </cols>
  <sheetData>
    <row r="1" spans="1:15" s="3" customFormat="1">
      <c r="B1" s="3" t="s">
        <v>0</v>
      </c>
      <c r="C1" s="3" t="s">
        <v>1</v>
      </c>
      <c r="D1" s="3" t="s">
        <v>2</v>
      </c>
      <c r="E1" s="3" t="s">
        <v>3</v>
      </c>
      <c r="F1" s="3" t="s">
        <v>4</v>
      </c>
      <c r="G1" s="3" t="s">
        <v>5</v>
      </c>
      <c r="H1" s="8" t="s">
        <v>162</v>
      </c>
      <c r="I1" s="13" t="s">
        <v>167</v>
      </c>
      <c r="J1" s="13" t="s">
        <v>215</v>
      </c>
      <c r="K1" s="3" t="s">
        <v>166</v>
      </c>
      <c r="L1" s="3" t="s">
        <v>149</v>
      </c>
      <c r="M1" s="3" t="s">
        <v>26</v>
      </c>
      <c r="N1" s="3" t="s">
        <v>27</v>
      </c>
      <c r="O1" s="3" t="s">
        <v>29</v>
      </c>
    </row>
    <row r="2" spans="1:15">
      <c r="A2" s="3" t="s">
        <v>141</v>
      </c>
      <c r="B2" t="s">
        <v>11</v>
      </c>
      <c r="C2" t="s">
        <v>195</v>
      </c>
      <c r="D2" t="s">
        <v>11</v>
      </c>
      <c r="E2" t="s">
        <v>14</v>
      </c>
      <c r="F2" t="s">
        <v>11</v>
      </c>
      <c r="G2" t="s">
        <v>15</v>
      </c>
      <c r="I2" s="21">
        <f>SUM(I4:I12)</f>
        <v>1</v>
      </c>
      <c r="J2" s="21">
        <f>SUM(J13,J32,J66,J79,J91,J96)</f>
        <v>0.99999999999999989</v>
      </c>
      <c r="N2" t="s">
        <v>28</v>
      </c>
    </row>
    <row r="3" spans="1:15">
      <c r="A3" t="s">
        <v>6</v>
      </c>
    </row>
    <row r="4" spans="1:15">
      <c r="A4" t="s">
        <v>12</v>
      </c>
      <c r="B4" s="16"/>
      <c r="C4" s="16"/>
      <c r="D4" s="16"/>
      <c r="E4" s="16"/>
      <c r="F4" s="16"/>
      <c r="G4" s="16"/>
      <c r="H4" s="17" t="e">
        <f>AVERAGE(B4:G4)</f>
        <v>#DIV/0!</v>
      </c>
      <c r="I4" s="20">
        <v>0.5</v>
      </c>
      <c r="J4" s="21">
        <f>I4*J13</f>
        <v>0.15</v>
      </c>
      <c r="M4">
        <v>30</v>
      </c>
      <c r="O4">
        <v>10</v>
      </c>
    </row>
    <row r="5" spans="1:15">
      <c r="A5" t="s">
        <v>39</v>
      </c>
      <c r="B5" s="2"/>
      <c r="C5" s="2"/>
      <c r="D5" s="2"/>
      <c r="E5" s="2"/>
      <c r="F5" s="2"/>
      <c r="G5" s="2"/>
      <c r="M5" s="2">
        <v>0.05</v>
      </c>
    </row>
    <row r="6" spans="1:15">
      <c r="A6" s="1" t="s">
        <v>12</v>
      </c>
      <c r="B6" s="16"/>
      <c r="C6" s="16"/>
      <c r="D6" s="16"/>
      <c r="E6" s="16"/>
      <c r="F6" s="16"/>
      <c r="G6" s="16"/>
      <c r="H6" s="17" t="e">
        <f>AVERAGE(B6:G6)</f>
        <v>#DIV/0!</v>
      </c>
      <c r="I6" s="20">
        <v>0.25</v>
      </c>
      <c r="J6" s="21">
        <f>I6*J13</f>
        <v>7.4999999999999997E-2</v>
      </c>
    </row>
    <row r="7" spans="1:15">
      <c r="A7" s="1" t="s">
        <v>187</v>
      </c>
    </row>
    <row r="8" spans="1:15">
      <c r="A8" s="1" t="s">
        <v>12</v>
      </c>
      <c r="B8" s="16"/>
      <c r="C8" s="16"/>
      <c r="D8" s="16"/>
      <c r="E8" s="16"/>
      <c r="F8" s="16"/>
      <c r="G8" s="16"/>
      <c r="H8" s="17" t="e">
        <f t="shared" ref="H8:H12" si="0">AVERAGE(B8:G8)</f>
        <v>#DIV/0!</v>
      </c>
      <c r="I8" s="20">
        <v>0.1</v>
      </c>
      <c r="J8" s="21">
        <f>I8*J13</f>
        <v>0.03</v>
      </c>
    </row>
    <row r="9" spans="1:15">
      <c r="A9" s="1" t="s">
        <v>186</v>
      </c>
    </row>
    <row r="10" spans="1:15">
      <c r="A10" s="1" t="s">
        <v>12</v>
      </c>
      <c r="B10" s="16"/>
      <c r="C10" s="16"/>
      <c r="D10" s="16"/>
      <c r="E10" s="16"/>
      <c r="F10" s="16"/>
      <c r="G10" s="16"/>
      <c r="H10" s="17" t="e">
        <f t="shared" si="0"/>
        <v>#DIV/0!</v>
      </c>
      <c r="I10" s="20">
        <v>0.05</v>
      </c>
      <c r="J10" s="21">
        <f>I10*J13</f>
        <v>1.4999999999999999E-2</v>
      </c>
    </row>
    <row r="11" spans="1:15">
      <c r="A11" s="1" t="s">
        <v>185</v>
      </c>
    </row>
    <row r="12" spans="1:15">
      <c r="A12" s="1" t="s">
        <v>12</v>
      </c>
      <c r="B12" s="16"/>
      <c r="C12" s="16"/>
      <c r="D12" s="16"/>
      <c r="E12" s="16"/>
      <c r="F12" s="16"/>
      <c r="G12" s="16"/>
      <c r="H12" s="17" t="e">
        <f t="shared" si="0"/>
        <v>#DIV/0!</v>
      </c>
      <c r="I12" s="20">
        <v>0.1</v>
      </c>
      <c r="J12" s="21">
        <f>I12*J13</f>
        <v>0.03</v>
      </c>
    </row>
    <row r="13" spans="1:15">
      <c r="A13" s="5" t="s">
        <v>153</v>
      </c>
      <c r="B13" s="14">
        <f>SUMPRODUCT(B4:B6,$I4:$I6)</f>
        <v>0</v>
      </c>
      <c r="C13" s="14">
        <f>SUMPRODUCT(C4:C6,$I4:$I6)</f>
        <v>0</v>
      </c>
      <c r="D13" s="14">
        <f>SUMPRODUCT(D4:D6,$I4:$I6)</f>
        <v>0</v>
      </c>
      <c r="E13" s="14">
        <f>SUMPRODUCT(E4:E6,$I4:$I6)</f>
        <v>0</v>
      </c>
      <c r="F13" s="14">
        <f>SUMPRODUCT(F4:F6,$I4:$I6)</f>
        <v>0</v>
      </c>
      <c r="G13" s="14">
        <f>SUMPRODUCT(G4:G6,$I4:$I6)</f>
        <v>0</v>
      </c>
      <c r="H13" s="14" t="e">
        <f>SUMPRODUCT(H4:H6,$I4:$I6)</f>
        <v>#DIV/0!</v>
      </c>
      <c r="J13" s="20">
        <v>0.3</v>
      </c>
    </row>
    <row r="14" spans="1:15">
      <c r="A14" s="1"/>
    </row>
    <row r="15" spans="1:15">
      <c r="A15" s="3" t="s">
        <v>140</v>
      </c>
      <c r="I15" s="21">
        <f>SUM(I17:I31)</f>
        <v>1</v>
      </c>
    </row>
    <row r="16" spans="1:15">
      <c r="A16" t="s">
        <v>176</v>
      </c>
      <c r="M16">
        <v>10</v>
      </c>
    </row>
    <row r="17" spans="1:13">
      <c r="A17" s="1" t="s">
        <v>12</v>
      </c>
      <c r="B17" s="16"/>
      <c r="C17" s="16"/>
      <c r="D17" s="16"/>
      <c r="E17" s="16"/>
      <c r="F17" s="16"/>
      <c r="G17" s="16"/>
      <c r="H17" s="17" t="e">
        <f>AVERAGE(B17:G17)</f>
        <v>#DIV/0!</v>
      </c>
      <c r="I17" s="20">
        <v>0.3</v>
      </c>
      <c r="J17" s="21">
        <f>I17*J$32</f>
        <v>0.06</v>
      </c>
    </row>
    <row r="18" spans="1:13">
      <c r="A18" t="s">
        <v>9</v>
      </c>
      <c r="M18">
        <v>10</v>
      </c>
    </row>
    <row r="19" spans="1:13">
      <c r="A19" s="1" t="s">
        <v>12</v>
      </c>
      <c r="B19" s="16"/>
      <c r="C19" s="16"/>
      <c r="D19" s="16"/>
      <c r="E19" s="16"/>
      <c r="F19" s="16"/>
      <c r="G19" s="16"/>
      <c r="H19" s="17" t="e">
        <f>AVERAGE(B19:G19)</f>
        <v>#DIV/0!</v>
      </c>
      <c r="I19" s="20">
        <v>0.2</v>
      </c>
      <c r="J19" s="21">
        <f t="shared" ref="J19:J31" si="1">I19*J$32</f>
        <v>4.0000000000000008E-2</v>
      </c>
    </row>
    <row r="20" spans="1:13">
      <c r="A20" t="s">
        <v>177</v>
      </c>
      <c r="M20">
        <v>10</v>
      </c>
    </row>
    <row r="21" spans="1:13">
      <c r="A21" s="1" t="s">
        <v>12</v>
      </c>
      <c r="B21" s="16"/>
      <c r="C21" s="16"/>
      <c r="D21" s="16"/>
      <c r="E21" s="16"/>
      <c r="F21" s="16"/>
      <c r="G21" s="16"/>
      <c r="H21" s="17" t="e">
        <f>AVERAGE(B21:G21)</f>
        <v>#DIV/0!</v>
      </c>
      <c r="I21" s="20">
        <v>0.25</v>
      </c>
      <c r="J21" s="21">
        <f t="shared" si="1"/>
        <v>0.05</v>
      </c>
    </row>
    <row r="22" spans="1:13">
      <c r="A22" t="s">
        <v>10</v>
      </c>
      <c r="M22">
        <v>5</v>
      </c>
    </row>
    <row r="23" spans="1:13">
      <c r="A23" s="1" t="s">
        <v>12</v>
      </c>
      <c r="B23" s="16"/>
      <c r="C23" s="16"/>
      <c r="D23" s="16"/>
      <c r="E23" s="16"/>
      <c r="F23" s="16"/>
      <c r="G23" s="16"/>
      <c r="H23" s="17" t="e">
        <f>AVERAGE(B23:G23)</f>
        <v>#DIV/0!</v>
      </c>
      <c r="I23" s="20">
        <v>0.05</v>
      </c>
      <c r="J23" s="21">
        <f t="shared" si="1"/>
        <v>1.0000000000000002E-2</v>
      </c>
    </row>
    <row r="24" spans="1:13">
      <c r="A24" t="s">
        <v>13</v>
      </c>
    </row>
    <row r="25" spans="1:13">
      <c r="A25" s="1" t="s">
        <v>12</v>
      </c>
      <c r="B25" s="16"/>
      <c r="C25" s="16"/>
      <c r="D25" s="16"/>
      <c r="E25" s="16"/>
      <c r="F25" s="16"/>
      <c r="G25" s="16"/>
      <c r="H25" s="17" t="e">
        <f>AVERAGE(B25:G25)</f>
        <v>#DIV/0!</v>
      </c>
      <c r="I25" s="20">
        <v>0.05</v>
      </c>
      <c r="J25" s="21">
        <f t="shared" si="1"/>
        <v>1.0000000000000002E-2</v>
      </c>
    </row>
    <row r="26" spans="1:13">
      <c r="A26" t="s">
        <v>36</v>
      </c>
    </row>
    <row r="27" spans="1:13">
      <c r="A27" s="1" t="s">
        <v>12</v>
      </c>
      <c r="B27" s="16"/>
      <c r="C27" s="16"/>
      <c r="D27" s="16"/>
      <c r="E27" s="16"/>
      <c r="F27" s="16"/>
      <c r="G27" s="16"/>
      <c r="H27" s="17" t="e">
        <f>AVERAGE(B27:G27)</f>
        <v>#DIV/0!</v>
      </c>
      <c r="I27" s="20">
        <v>0.02</v>
      </c>
      <c r="J27" s="21">
        <f t="shared" si="1"/>
        <v>4.0000000000000001E-3</v>
      </c>
    </row>
    <row r="28" spans="1:13">
      <c r="A28" t="s">
        <v>125</v>
      </c>
    </row>
    <row r="29" spans="1:13">
      <c r="A29" t="s">
        <v>12</v>
      </c>
      <c r="B29" s="16"/>
      <c r="C29" s="16"/>
      <c r="D29" s="16"/>
      <c r="E29" s="16"/>
      <c r="F29" s="16"/>
      <c r="G29" s="16"/>
      <c r="H29" s="17" t="e">
        <f>AVERAGE(B29:G29)</f>
        <v>#DIV/0!</v>
      </c>
      <c r="I29" s="20">
        <v>0.08</v>
      </c>
      <c r="J29" s="21">
        <f t="shared" si="1"/>
        <v>1.6E-2</v>
      </c>
    </row>
    <row r="30" spans="1:13">
      <c r="A30" t="s">
        <v>132</v>
      </c>
    </row>
    <row r="31" spans="1:13">
      <c r="A31" t="s">
        <v>12</v>
      </c>
      <c r="B31" s="16"/>
      <c r="C31" s="16"/>
      <c r="D31" s="16"/>
      <c r="E31" s="16"/>
      <c r="F31" s="16"/>
      <c r="G31" s="16"/>
      <c r="H31" s="17" t="e">
        <f>AVERAGE(B31:G31)</f>
        <v>#DIV/0!</v>
      </c>
      <c r="I31" s="20">
        <v>0.05</v>
      </c>
      <c r="J31" s="21">
        <f t="shared" si="1"/>
        <v>1.0000000000000002E-2</v>
      </c>
    </row>
    <row r="32" spans="1:13">
      <c r="A32" s="6" t="s">
        <v>154</v>
      </c>
      <c r="B32" s="14">
        <f>SUMPRODUCT(B17:B31,$I17:$I31)</f>
        <v>0</v>
      </c>
      <c r="C32" s="14">
        <f>SUMPRODUCT(C17:C31,$I17:$I31)</f>
        <v>0</v>
      </c>
      <c r="D32" s="14">
        <f>SUMPRODUCT(D17:D31,$I17:$I31)</f>
        <v>0</v>
      </c>
      <c r="E32" s="14">
        <f>SUMPRODUCT(E17:E31,$I17:$I31)</f>
        <v>0</v>
      </c>
      <c r="F32" s="14">
        <f>SUMPRODUCT(F17:F31,$I17:$I31)</f>
        <v>0</v>
      </c>
      <c r="G32" s="14">
        <f>SUMPRODUCT(G17:G31,$I17:$I31)</f>
        <v>0</v>
      </c>
      <c r="H32" s="14" t="e">
        <f>SUMPRODUCT(H17:H31,$I17:$I31)</f>
        <v>#DIV/0!</v>
      </c>
      <c r="J32" s="20">
        <v>0.2</v>
      </c>
    </row>
    <row r="34" spans="1:10">
      <c r="A34" s="3" t="s">
        <v>142</v>
      </c>
      <c r="I34" s="21">
        <f>SUM(I41,I49,I56,I58,I60,I62,I65)</f>
        <v>1</v>
      </c>
    </row>
    <row r="35" spans="1:10">
      <c r="A35" t="s">
        <v>83</v>
      </c>
    </row>
    <row r="36" spans="1:10">
      <c r="A36" s="1" t="s">
        <v>12</v>
      </c>
      <c r="B36" s="16"/>
      <c r="C36" s="16"/>
      <c r="D36" s="16"/>
      <c r="E36" s="16"/>
      <c r="F36" s="16"/>
      <c r="G36" s="16"/>
      <c r="H36" s="17" t="e">
        <f>AVERAGE(B36:G36)</f>
        <v>#DIV/0!</v>
      </c>
      <c r="I36" s="21">
        <f>1/3</f>
        <v>0.33333333333333331</v>
      </c>
    </row>
    <row r="37" spans="1:10">
      <c r="A37" s="1" t="s">
        <v>84</v>
      </c>
    </row>
    <row r="38" spans="1:10">
      <c r="A38" s="1" t="s">
        <v>12</v>
      </c>
      <c r="B38" s="16"/>
      <c r="C38" s="16"/>
      <c r="D38" s="16"/>
      <c r="E38" s="16"/>
      <c r="F38" s="16"/>
      <c r="G38" s="16"/>
      <c r="H38" s="17" t="e">
        <f>AVERAGE(B38:G38)</f>
        <v>#DIV/0!</v>
      </c>
      <c r="I38" s="21">
        <f>1/3</f>
        <v>0.33333333333333331</v>
      </c>
    </row>
    <row r="39" spans="1:10">
      <c r="A39" t="s">
        <v>85</v>
      </c>
    </row>
    <row r="40" spans="1:10">
      <c r="A40" s="1" t="s">
        <v>12</v>
      </c>
      <c r="B40" s="16"/>
      <c r="C40" s="16"/>
      <c r="D40" s="16"/>
      <c r="E40" s="16"/>
      <c r="F40" s="16"/>
      <c r="G40" s="16"/>
      <c r="H40" s="17" t="e">
        <f>AVERAGE(B40:G40)</f>
        <v>#DIV/0!</v>
      </c>
      <c r="I40" s="21">
        <f>1/3</f>
        <v>0.33333333333333331</v>
      </c>
    </row>
    <row r="41" spans="1:10">
      <c r="A41" s="3" t="s">
        <v>169</v>
      </c>
      <c r="B41" s="14">
        <f>SUMPRODUCT(B36:B40,$I36:$I40)</f>
        <v>0</v>
      </c>
      <c r="C41" s="14">
        <f>SUMPRODUCT(C36:C40,$I36:$I40)</f>
        <v>0</v>
      </c>
      <c r="D41" s="14">
        <f>SUMPRODUCT(D36:D40,$I36:$I40)</f>
        <v>0</v>
      </c>
      <c r="E41" s="14">
        <f>SUMPRODUCT(E36:E40,$I36:$I40)</f>
        <v>0</v>
      </c>
      <c r="F41" s="14">
        <f>SUMPRODUCT(F36:F40,$I36:$I40)</f>
        <v>0</v>
      </c>
      <c r="G41" s="14">
        <f>SUMPRODUCT(G36:G40,$I36:$I40)</f>
        <v>0</v>
      </c>
      <c r="H41" s="14" t="e">
        <f>SUMPRODUCT(H36:H40,$I36:$I40)</f>
        <v>#DIV/0!</v>
      </c>
      <c r="I41" s="20">
        <v>0.25</v>
      </c>
      <c r="J41" s="21">
        <f>I41*J66</f>
        <v>0.05</v>
      </c>
    </row>
    <row r="42" spans="1:10">
      <c r="A42" s="1"/>
    </row>
    <row r="43" spans="1:10">
      <c r="A43" t="s">
        <v>89</v>
      </c>
    </row>
    <row r="44" spans="1:10">
      <c r="A44" s="1" t="s">
        <v>12</v>
      </c>
      <c r="B44" s="16"/>
      <c r="C44" s="16"/>
      <c r="D44" s="16"/>
      <c r="E44" s="16"/>
      <c r="F44" s="16"/>
      <c r="G44" s="16"/>
      <c r="H44" s="17" t="e">
        <f>AVERAGE(B44:G44)</f>
        <v>#DIV/0!</v>
      </c>
      <c r="I44" s="21">
        <f>1/3</f>
        <v>0.33333333333333331</v>
      </c>
    </row>
    <row r="45" spans="1:10">
      <c r="A45" t="s">
        <v>90</v>
      </c>
    </row>
    <row r="46" spans="1:10">
      <c r="A46" s="1" t="s">
        <v>12</v>
      </c>
      <c r="B46" s="16"/>
      <c r="C46" s="16"/>
      <c r="D46" s="16"/>
      <c r="E46" s="16"/>
      <c r="F46" s="16"/>
      <c r="G46" s="16"/>
      <c r="H46" s="17" t="e">
        <f>AVERAGE(B46:G46)</f>
        <v>#DIV/0!</v>
      </c>
      <c r="I46" s="21">
        <f>1/3</f>
        <v>0.33333333333333331</v>
      </c>
    </row>
    <row r="47" spans="1:10">
      <c r="A47" t="s">
        <v>91</v>
      </c>
    </row>
    <row r="48" spans="1:10">
      <c r="A48" s="1" t="s">
        <v>12</v>
      </c>
      <c r="B48" s="16"/>
      <c r="C48" s="16"/>
      <c r="D48" s="16"/>
      <c r="E48" s="16"/>
      <c r="F48" s="16"/>
      <c r="G48" s="16"/>
      <c r="H48" s="17" t="e">
        <f>AVERAGE(B48:G48)</f>
        <v>#DIV/0!</v>
      </c>
      <c r="I48" s="21">
        <f>1/3</f>
        <v>0.33333333333333331</v>
      </c>
    </row>
    <row r="49" spans="1:10">
      <c r="A49" s="4" t="s">
        <v>170</v>
      </c>
      <c r="B49" s="14">
        <f>SUMPRODUCT(B44:B48,$I44:$I48)</f>
        <v>0</v>
      </c>
      <c r="C49" s="14">
        <f>SUMPRODUCT(C44:C48,$I44:$I48)</f>
        <v>0</v>
      </c>
      <c r="D49" s="14">
        <f>SUMPRODUCT(D44:D48,$I44:$I48)</f>
        <v>0</v>
      </c>
      <c r="E49" s="14">
        <f>SUMPRODUCT(E44:E48,$I44:$I48)</f>
        <v>0</v>
      </c>
      <c r="F49" s="14">
        <f>SUMPRODUCT(F44:F48,$I44:$I48)</f>
        <v>0</v>
      </c>
      <c r="G49" s="14">
        <f>SUMPRODUCT(G44:G48,$I44:$I48)</f>
        <v>0</v>
      </c>
      <c r="H49" s="14" t="e">
        <f>SUMPRODUCT(H44:H48,$I44:$I48)</f>
        <v>#DIV/0!</v>
      </c>
      <c r="I49" s="20">
        <v>0.25</v>
      </c>
      <c r="J49" s="21">
        <f>I49*J66</f>
        <v>0.05</v>
      </c>
    </row>
    <row r="50" spans="1:10">
      <c r="A50" s="4"/>
      <c r="B50" s="8"/>
      <c r="C50" s="8"/>
      <c r="D50" s="8"/>
      <c r="E50" s="8"/>
      <c r="F50" s="8"/>
      <c r="G50" s="8"/>
      <c r="H50" s="8"/>
    </row>
    <row r="51" spans="1:10">
      <c r="A51" s="3" t="s">
        <v>150</v>
      </c>
      <c r="B51" s="14" t="e">
        <f>AVERAGE(B36,B44)</f>
        <v>#DIV/0!</v>
      </c>
      <c r="C51" s="14" t="e">
        <f t="shared" ref="C51:H51" si="2">AVERAGE(C36,C44)</f>
        <v>#DIV/0!</v>
      </c>
      <c r="D51" s="14" t="e">
        <f t="shared" si="2"/>
        <v>#DIV/0!</v>
      </c>
      <c r="E51" s="14" t="e">
        <f t="shared" si="2"/>
        <v>#DIV/0!</v>
      </c>
      <c r="F51" s="14" t="e">
        <f t="shared" si="2"/>
        <v>#DIV/0!</v>
      </c>
      <c r="G51" s="14" t="e">
        <f t="shared" si="2"/>
        <v>#DIV/0!</v>
      </c>
      <c r="H51" s="14" t="e">
        <f t="shared" si="2"/>
        <v>#DIV/0!</v>
      </c>
    </row>
    <row r="52" spans="1:10">
      <c r="A52" s="3" t="s">
        <v>151</v>
      </c>
      <c r="B52" s="15" t="e">
        <f>AVERAGE(B38,B46)</f>
        <v>#DIV/0!</v>
      </c>
      <c r="C52" s="15" t="e">
        <f t="shared" ref="C52:H52" si="3">AVERAGE(C38,C46)</f>
        <v>#DIV/0!</v>
      </c>
      <c r="D52" s="15" t="e">
        <f t="shared" si="3"/>
        <v>#DIV/0!</v>
      </c>
      <c r="E52" s="15" t="e">
        <f t="shared" si="3"/>
        <v>#DIV/0!</v>
      </c>
      <c r="F52" s="15" t="e">
        <f t="shared" si="3"/>
        <v>#DIV/0!</v>
      </c>
      <c r="G52" s="15" t="e">
        <f t="shared" si="3"/>
        <v>#DIV/0!</v>
      </c>
      <c r="H52" s="15" t="e">
        <f t="shared" si="3"/>
        <v>#DIV/0!</v>
      </c>
    </row>
    <row r="53" spans="1:10">
      <c r="A53" s="3" t="s">
        <v>152</v>
      </c>
      <c r="B53" s="14">
        <f>AVERAGE(B40,B49)</f>
        <v>0</v>
      </c>
      <c r="C53" s="14">
        <f t="shared" ref="C53:H53" si="4">AVERAGE(C40,C49)</f>
        <v>0</v>
      </c>
      <c r="D53" s="14">
        <f t="shared" si="4"/>
        <v>0</v>
      </c>
      <c r="E53" s="14">
        <f t="shared" si="4"/>
        <v>0</v>
      </c>
      <c r="F53" s="14">
        <f t="shared" si="4"/>
        <v>0</v>
      </c>
      <c r="G53" s="14">
        <f t="shared" si="4"/>
        <v>0</v>
      </c>
      <c r="H53" s="14" t="e">
        <f t="shared" si="4"/>
        <v>#DIV/0!</v>
      </c>
    </row>
    <row r="54" spans="1:10">
      <c r="A54" s="1"/>
    </row>
    <row r="55" spans="1:10">
      <c r="A55" t="s">
        <v>22</v>
      </c>
    </row>
    <row r="56" spans="1:10">
      <c r="A56" s="1" t="s">
        <v>12</v>
      </c>
      <c r="B56" s="16"/>
      <c r="C56" s="16"/>
      <c r="D56" s="16"/>
      <c r="E56" s="16"/>
      <c r="F56" s="16"/>
      <c r="G56" s="16"/>
      <c r="H56" s="17" t="e">
        <f>AVERAGE(B56:G56)</f>
        <v>#DIV/0!</v>
      </c>
      <c r="I56" s="20">
        <v>0.2</v>
      </c>
      <c r="J56" s="21">
        <f>I56*J66</f>
        <v>4.0000000000000008E-2</v>
      </c>
    </row>
    <row r="57" spans="1:10">
      <c r="A57" t="s">
        <v>23</v>
      </c>
    </row>
    <row r="58" spans="1:10">
      <c r="A58" s="1" t="s">
        <v>12</v>
      </c>
      <c r="B58" s="16"/>
      <c r="C58" s="16"/>
      <c r="D58" s="16"/>
      <c r="E58" s="16"/>
      <c r="F58" s="16"/>
      <c r="G58" s="16"/>
      <c r="H58" s="17" t="e">
        <f>AVERAGE(B58:G58)</f>
        <v>#DIV/0!</v>
      </c>
      <c r="I58" s="20">
        <v>0.05</v>
      </c>
      <c r="J58" s="21">
        <f>I58*J66</f>
        <v>1.0000000000000002E-2</v>
      </c>
    </row>
    <row r="59" spans="1:10">
      <c r="A59" t="s">
        <v>24</v>
      </c>
    </row>
    <row r="60" spans="1:10">
      <c r="A60" s="1" t="s">
        <v>12</v>
      </c>
      <c r="B60" s="16"/>
      <c r="C60" s="16"/>
      <c r="D60" s="16"/>
      <c r="E60" s="16"/>
      <c r="F60" s="16"/>
      <c r="G60" s="16"/>
      <c r="H60" s="17" t="e">
        <f>AVERAGE(B60:G60)</f>
        <v>#DIV/0!</v>
      </c>
      <c r="I60" s="20">
        <v>0.15</v>
      </c>
      <c r="J60" s="21">
        <f>I60*J66</f>
        <v>0.03</v>
      </c>
    </row>
    <row r="61" spans="1:10">
      <c r="A61" t="s">
        <v>25</v>
      </c>
    </row>
    <row r="62" spans="1:10">
      <c r="A62" s="1" t="s">
        <v>12</v>
      </c>
      <c r="B62" s="16"/>
      <c r="C62" s="16"/>
      <c r="D62" s="16"/>
      <c r="E62" s="16"/>
      <c r="F62" s="16"/>
      <c r="G62" s="16"/>
      <c r="H62" s="17" t="e">
        <f>AVERAGE(B62:G62)</f>
        <v>#DIV/0!</v>
      </c>
      <c r="I62" s="20">
        <v>0.05</v>
      </c>
      <c r="J62" s="21">
        <f>I62*J66</f>
        <v>1.0000000000000002E-2</v>
      </c>
    </row>
    <row r="63" spans="1:10">
      <c r="A63" s="1" t="s">
        <v>218</v>
      </c>
      <c r="B63" s="27">
        <v>2.7</v>
      </c>
      <c r="C63" s="27">
        <v>1.68</v>
      </c>
      <c r="D63" s="27">
        <v>3.12</v>
      </c>
      <c r="E63" s="27">
        <v>3.12</v>
      </c>
      <c r="F63" s="27">
        <v>1.67</v>
      </c>
      <c r="G63" s="27">
        <v>0.78</v>
      </c>
      <c r="H63"/>
      <c r="I63"/>
      <c r="J63"/>
    </row>
    <row r="64" spans="1:10">
      <c r="A64" s="1" t="s">
        <v>219</v>
      </c>
      <c r="B64" s="21">
        <f>B63/(0.668*1000)</f>
        <v>4.0419161676646708E-3</v>
      </c>
      <c r="C64" s="21">
        <f t="shared" ref="C64:G64" si="5">C63/(0.668*1000)</f>
        <v>2.5149700598802393E-3</v>
      </c>
      <c r="D64" s="21">
        <f t="shared" si="5"/>
        <v>4.6706586826347303E-3</v>
      </c>
      <c r="E64" s="21">
        <f t="shared" si="5"/>
        <v>4.6706586826347303E-3</v>
      </c>
      <c r="F64" s="21">
        <f t="shared" si="5"/>
        <v>2.5000000000000001E-3</v>
      </c>
      <c r="G64" s="21">
        <f t="shared" si="5"/>
        <v>1.1676646706586826E-3</v>
      </c>
      <c r="H64"/>
      <c r="I64"/>
      <c r="J64"/>
    </row>
    <row r="65" spans="1:13">
      <c r="A65" s="1" t="s">
        <v>217</v>
      </c>
      <c r="B65" s="28"/>
      <c r="C65" s="28"/>
      <c r="D65" s="28"/>
      <c r="E65" s="28"/>
      <c r="F65" s="28"/>
      <c r="G65" s="28"/>
      <c r="H65" s="17" t="e">
        <f>AVERAGE(B65:G65)</f>
        <v>#DIV/0!</v>
      </c>
      <c r="I65" s="20">
        <v>0.05</v>
      </c>
      <c r="J65" s="21">
        <f>I65*J66</f>
        <v>1.0000000000000002E-2</v>
      </c>
    </row>
    <row r="66" spans="1:13" s="12" customFormat="1">
      <c r="A66" s="6" t="s">
        <v>171</v>
      </c>
      <c r="B66" s="14" t="e">
        <f>SUMPRODUCT(B49:B62,$I49:$I62)+B41*$I41</f>
        <v>#DIV/0!</v>
      </c>
      <c r="C66" s="14" t="e">
        <f>SUMPRODUCT(C49:C62,$I49:$I62)+C41*$I41</f>
        <v>#DIV/0!</v>
      </c>
      <c r="D66" s="14" t="e">
        <f>SUMPRODUCT(D49:D62,$I49:$I62)+D41*$I41</f>
        <v>#DIV/0!</v>
      </c>
      <c r="E66" s="14" t="e">
        <f>SUMPRODUCT(E49:E62,$I49:$I62)+E41*$I41</f>
        <v>#DIV/0!</v>
      </c>
      <c r="F66" s="14" t="e">
        <f>SUMPRODUCT(F49:F62,$I49:$I62)+F41*$I41</f>
        <v>#DIV/0!</v>
      </c>
      <c r="G66" s="14" t="e">
        <f>SUMPRODUCT(G49:G62,$I49:$I62)+G41*$I41</f>
        <v>#DIV/0!</v>
      </c>
      <c r="H66" s="14" t="e">
        <f>SUMPRODUCT(H49:H65,$I49:$I65)+H41*$I41</f>
        <v>#DIV/0!</v>
      </c>
      <c r="I66" s="9"/>
      <c r="J66" s="20">
        <v>0.2</v>
      </c>
    </row>
    <row r="67" spans="1:13">
      <c r="A67" s="1"/>
    </row>
    <row r="68" spans="1:13">
      <c r="A68" s="3" t="s">
        <v>139</v>
      </c>
      <c r="I68" s="21">
        <f>SUM(I70,I72,I74,I76,I78)</f>
        <v>1.0000000000000002</v>
      </c>
    </row>
    <row r="69" spans="1:13">
      <c r="A69" t="s">
        <v>7</v>
      </c>
    </row>
    <row r="70" spans="1:13">
      <c r="A70" t="s">
        <v>12</v>
      </c>
      <c r="B70" s="16"/>
      <c r="C70" s="16"/>
      <c r="D70" s="16"/>
      <c r="E70" s="16"/>
      <c r="F70" s="16"/>
      <c r="G70" s="16"/>
      <c r="H70" s="17" t="e">
        <f>AVERAGE(B70:G70)</f>
        <v>#DIV/0!</v>
      </c>
      <c r="I70" s="20">
        <v>0.25</v>
      </c>
      <c r="J70" s="21">
        <f>I70*J79</f>
        <v>2.5000000000000001E-2</v>
      </c>
    </row>
    <row r="71" spans="1:13">
      <c r="A71" t="s">
        <v>8</v>
      </c>
      <c r="M71">
        <v>10</v>
      </c>
    </row>
    <row r="72" spans="1:13">
      <c r="A72" s="1" t="s">
        <v>12</v>
      </c>
      <c r="B72" s="16"/>
      <c r="C72" s="16"/>
      <c r="D72" s="16"/>
      <c r="E72" s="16"/>
      <c r="F72" s="16"/>
      <c r="G72" s="16"/>
      <c r="H72" s="17" t="e">
        <f>AVERAGE(B72:G72)</f>
        <v>#DIV/0!</v>
      </c>
      <c r="I72" s="20">
        <v>0.4</v>
      </c>
      <c r="J72" s="21">
        <f>I72*J79</f>
        <v>4.0000000000000008E-2</v>
      </c>
    </row>
    <row r="73" spans="1:13">
      <c r="A73" s="1" t="s">
        <v>44</v>
      </c>
    </row>
    <row r="74" spans="1:13">
      <c r="A74" s="1" t="s">
        <v>12</v>
      </c>
      <c r="B74" s="16"/>
      <c r="C74" s="16"/>
      <c r="D74" s="16"/>
      <c r="E74" s="16"/>
      <c r="F74" s="16"/>
      <c r="G74" s="16"/>
      <c r="H74" s="17" t="e">
        <f>AVERAGE(B74:G74)</f>
        <v>#DIV/0!</v>
      </c>
      <c r="I74" s="20">
        <v>0.2</v>
      </c>
      <c r="J74" s="21">
        <f>I74*J79</f>
        <v>2.0000000000000004E-2</v>
      </c>
    </row>
    <row r="75" spans="1:13">
      <c r="A75" s="1" t="s">
        <v>45</v>
      </c>
    </row>
    <row r="76" spans="1:13">
      <c r="A76" s="1" t="s">
        <v>12</v>
      </c>
      <c r="B76" s="16"/>
      <c r="C76" s="16"/>
      <c r="D76" s="16"/>
      <c r="E76" s="16"/>
      <c r="F76" s="16"/>
      <c r="G76" s="16"/>
      <c r="H76" s="17" t="e">
        <f>AVERAGE(B76:G76)</f>
        <v>#DIV/0!</v>
      </c>
      <c r="I76" s="20">
        <v>0.05</v>
      </c>
      <c r="J76" s="21">
        <f>I76*J79</f>
        <v>5.000000000000001E-3</v>
      </c>
    </row>
    <row r="77" spans="1:13">
      <c r="A77" t="s">
        <v>120</v>
      </c>
    </row>
    <row r="78" spans="1:13">
      <c r="A78" s="1" t="s">
        <v>12</v>
      </c>
      <c r="B78" s="16"/>
      <c r="C78" s="16"/>
      <c r="D78" s="16"/>
      <c r="E78" s="16"/>
      <c r="F78" s="16"/>
      <c r="G78" s="16"/>
      <c r="H78" s="17" t="e">
        <f>AVERAGE(B78:G78)</f>
        <v>#DIV/0!</v>
      </c>
      <c r="I78" s="20">
        <v>0.1</v>
      </c>
      <c r="J78" s="21">
        <f>I78*J79</f>
        <v>1.0000000000000002E-2</v>
      </c>
    </row>
    <row r="79" spans="1:13" s="6" customFormat="1">
      <c r="A79" s="5" t="s">
        <v>172</v>
      </c>
      <c r="B79" s="15">
        <f>SUMPRODUCT(B70:B76,$I70:$I76)</f>
        <v>0</v>
      </c>
      <c r="C79" s="15">
        <f>SUMPRODUCT(C70:C76,$I70:$I76)</f>
        <v>0</v>
      </c>
      <c r="D79" s="15">
        <f>SUMPRODUCT(D70:D76,$I70:$I76)</f>
        <v>0</v>
      </c>
      <c r="E79" s="15">
        <f>SUMPRODUCT(E70:E76,$I70:$I76)</f>
        <v>0</v>
      </c>
      <c r="F79" s="15">
        <f>SUMPRODUCT(F70:F76,$I70:$I76)</f>
        <v>0</v>
      </c>
      <c r="G79" s="15">
        <f>SUMPRODUCT(G70:G76,$I70:$I76)</f>
        <v>0</v>
      </c>
      <c r="H79" s="14" t="e">
        <f>SUMPRODUCT(H70:H76,$I70:$I76)</f>
        <v>#DIV/0!</v>
      </c>
      <c r="I79" s="13"/>
      <c r="J79" s="20">
        <v>0.1</v>
      </c>
    </row>
    <row r="81" spans="1:13">
      <c r="A81" s="4" t="s">
        <v>146</v>
      </c>
    </row>
    <row r="82" spans="1:13">
      <c r="A82" s="1" t="s">
        <v>148</v>
      </c>
    </row>
    <row r="83" spans="1:13">
      <c r="A83" t="s">
        <v>163</v>
      </c>
      <c r="B83" s="16">
        <v>28</v>
      </c>
      <c r="C83" s="16" t="s">
        <v>114</v>
      </c>
      <c r="D83" s="16">
        <v>20</v>
      </c>
      <c r="E83" s="16">
        <v>10</v>
      </c>
      <c r="F83" s="16">
        <v>16</v>
      </c>
      <c r="G83" s="16">
        <v>8</v>
      </c>
      <c r="H83" s="17">
        <f>AVERAGE(B83:G83)</f>
        <v>16.399999999999999</v>
      </c>
      <c r="M83">
        <v>5</v>
      </c>
    </row>
    <row r="84" spans="1:13">
      <c r="A84" s="1" t="s">
        <v>47</v>
      </c>
      <c r="B84" s="16">
        <v>4</v>
      </c>
      <c r="C84" s="16">
        <v>6</v>
      </c>
      <c r="D84" s="16">
        <v>4</v>
      </c>
      <c r="E84" s="16">
        <v>4</v>
      </c>
      <c r="F84" s="16">
        <v>4</v>
      </c>
      <c r="G84" s="16">
        <v>4</v>
      </c>
      <c r="H84" s="17">
        <f t="shared" ref="H84:H90" si="6">AVERAGE(B84:G84)</f>
        <v>4.333333333333333</v>
      </c>
    </row>
    <row r="85" spans="1:13">
      <c r="A85" s="1" t="s">
        <v>48</v>
      </c>
      <c r="B85" s="16">
        <v>5</v>
      </c>
      <c r="C85" s="16">
        <v>8</v>
      </c>
      <c r="D85" s="16">
        <v>11</v>
      </c>
      <c r="E85" s="16">
        <v>11</v>
      </c>
      <c r="F85" s="16">
        <v>6</v>
      </c>
      <c r="G85" s="16">
        <v>4</v>
      </c>
      <c r="H85" s="17">
        <f t="shared" si="6"/>
        <v>7.5</v>
      </c>
    </row>
    <row r="86" spans="1:13">
      <c r="A86" s="1" t="s">
        <v>50</v>
      </c>
      <c r="B86" s="19">
        <f>B83*B84</f>
        <v>112</v>
      </c>
      <c r="C86" s="19">
        <f>C84*16</f>
        <v>96</v>
      </c>
      <c r="D86" s="19">
        <f>D83*D84</f>
        <v>80</v>
      </c>
      <c r="E86" s="19">
        <f t="shared" ref="E86:G86" si="7">E83*E84</f>
        <v>40</v>
      </c>
      <c r="F86" s="19">
        <f t="shared" si="7"/>
        <v>64</v>
      </c>
      <c r="G86" s="19">
        <f t="shared" si="7"/>
        <v>32</v>
      </c>
      <c r="H86" s="17">
        <f t="shared" si="6"/>
        <v>70.666666666666671</v>
      </c>
    </row>
    <row r="87" spans="1:13">
      <c r="A87" s="1" t="s">
        <v>49</v>
      </c>
      <c r="B87" s="19">
        <f>B83*B85</f>
        <v>140</v>
      </c>
      <c r="C87" s="19">
        <f>16*4+36*4</f>
        <v>208</v>
      </c>
      <c r="D87" s="19">
        <f t="shared" ref="D87:G87" si="8">D83*D85</f>
        <v>220</v>
      </c>
      <c r="E87" s="19">
        <f t="shared" si="8"/>
        <v>110</v>
      </c>
      <c r="F87" s="19">
        <f t="shared" si="8"/>
        <v>96</v>
      </c>
      <c r="G87" s="19">
        <f t="shared" si="8"/>
        <v>32</v>
      </c>
      <c r="H87" s="17">
        <f t="shared" si="6"/>
        <v>134.33333333333334</v>
      </c>
    </row>
    <row r="88" spans="1:13">
      <c r="A88" s="1" t="s">
        <v>165</v>
      </c>
      <c r="B88" s="17">
        <f>100*B86/MAX($B86:$G86)</f>
        <v>100</v>
      </c>
      <c r="C88" s="17">
        <f>100*C86/MAX($B86:$G86)</f>
        <v>85.714285714285708</v>
      </c>
      <c r="D88" s="17">
        <f>100*D86/MAX($B86:$G86)</f>
        <v>71.428571428571431</v>
      </c>
      <c r="E88" s="17">
        <f>100*E86/MAX($B86:$G86)</f>
        <v>35.714285714285715</v>
      </c>
      <c r="F88" s="17">
        <f>100*F86/MAX($B86:$G86)</f>
        <v>57.142857142857146</v>
      </c>
      <c r="G88" s="17">
        <f>100*G86/MAX($B86:$G86)</f>
        <v>28.571428571428573</v>
      </c>
      <c r="H88" s="17">
        <f t="shared" si="6"/>
        <v>63.095238095238102</v>
      </c>
    </row>
    <row r="89" spans="1:13">
      <c r="A89" s="1" t="s">
        <v>164</v>
      </c>
      <c r="B89" s="17">
        <f>100*B87/MAX($B87:$G87)</f>
        <v>63.636363636363633</v>
      </c>
      <c r="C89" s="17">
        <f>100*C87/MAX($B87:$G87)</f>
        <v>94.545454545454547</v>
      </c>
      <c r="D89" s="17">
        <f>100*D87/MAX($B87:$G87)</f>
        <v>100</v>
      </c>
      <c r="E89" s="17">
        <f>100*E87/MAX($B87:$G87)</f>
        <v>50</v>
      </c>
      <c r="F89" s="17">
        <f>100*F87/MAX($B87:$G87)</f>
        <v>43.636363636363633</v>
      </c>
      <c r="G89" s="17">
        <f>100*G87/MAX($B87:$G87)</f>
        <v>14.545454545454545</v>
      </c>
      <c r="H89" s="17">
        <f t="shared" si="6"/>
        <v>61.060606060606062</v>
      </c>
    </row>
    <row r="90" spans="1:13">
      <c r="A90" s="1" t="s">
        <v>173</v>
      </c>
      <c r="B90" s="17">
        <f>2*SUM(B86:B87)</f>
        <v>504</v>
      </c>
      <c r="C90" s="17">
        <f t="shared" ref="C90:G90" si="9">2*SUM(C86:C87)</f>
        <v>608</v>
      </c>
      <c r="D90" s="17">
        <f t="shared" si="9"/>
        <v>600</v>
      </c>
      <c r="E90" s="17">
        <f t="shared" si="9"/>
        <v>300</v>
      </c>
      <c r="F90" s="17">
        <f t="shared" si="9"/>
        <v>320</v>
      </c>
      <c r="G90" s="17">
        <f t="shared" si="9"/>
        <v>128</v>
      </c>
      <c r="H90" s="17">
        <f t="shared" si="6"/>
        <v>410</v>
      </c>
    </row>
    <row r="91" spans="1:13" s="6" customFormat="1">
      <c r="A91" s="5" t="s">
        <v>179</v>
      </c>
      <c r="B91" s="14">
        <f>100*B90/MAX($B90:$G90)</f>
        <v>82.89473684210526</v>
      </c>
      <c r="C91" s="14">
        <f t="shared" ref="C91:H91" si="10">100*C90/MAX($B90:$G90)</f>
        <v>100</v>
      </c>
      <c r="D91" s="14">
        <f t="shared" si="10"/>
        <v>98.684210526315795</v>
      </c>
      <c r="E91" s="14">
        <f t="shared" si="10"/>
        <v>49.342105263157897</v>
      </c>
      <c r="F91" s="14">
        <f t="shared" si="10"/>
        <v>52.631578947368418</v>
      </c>
      <c r="G91" s="14">
        <f t="shared" si="10"/>
        <v>21.05263157894737</v>
      </c>
      <c r="H91" s="14">
        <f t="shared" si="10"/>
        <v>67.434210526315795</v>
      </c>
      <c r="I91" s="13"/>
      <c r="J91" s="20">
        <v>0.1</v>
      </c>
    </row>
    <row r="92" spans="1:13">
      <c r="A92" s="1"/>
    </row>
    <row r="93" spans="1:13">
      <c r="A93" s="1" t="s">
        <v>143</v>
      </c>
      <c r="B93" s="20">
        <v>0.76900000000000002</v>
      </c>
      <c r="C93" s="20">
        <v>0.78280000000000005</v>
      </c>
      <c r="D93" s="20">
        <v>0.77400000000000002</v>
      </c>
      <c r="E93" s="20">
        <v>0.77400000000000002</v>
      </c>
      <c r="F93" s="20">
        <v>0.7359</v>
      </c>
      <c r="G93" s="20">
        <v>0.79810000000000003</v>
      </c>
      <c r="H93" s="18">
        <f t="shared" ref="H93:H95" si="11">AVERAGE(B93:G93)</f>
        <v>0.77229999999999999</v>
      </c>
    </row>
    <row r="94" spans="1:13">
      <c r="A94" s="1" t="s">
        <v>144</v>
      </c>
      <c r="B94" s="20">
        <v>0.73399999999999999</v>
      </c>
      <c r="C94" s="20">
        <v>0.78969999999999996</v>
      </c>
      <c r="D94" s="20">
        <v>0.66349999999999998</v>
      </c>
      <c r="E94" s="20">
        <v>0.66349999999999998</v>
      </c>
      <c r="F94" s="20">
        <v>0.68010000000000004</v>
      </c>
      <c r="G94" s="20">
        <v>0.75390000000000001</v>
      </c>
      <c r="H94" s="18">
        <f t="shared" si="11"/>
        <v>0.71411666666666662</v>
      </c>
    </row>
    <row r="95" spans="1:13">
      <c r="A95" s="1" t="s">
        <v>145</v>
      </c>
      <c r="B95" s="20">
        <v>0.74939999999999996</v>
      </c>
      <c r="C95" s="20">
        <v>0.83789999999999998</v>
      </c>
      <c r="D95" s="20">
        <v>0.77959999999999996</v>
      </c>
      <c r="E95" s="20">
        <v>0.77959999999999996</v>
      </c>
      <c r="F95" s="20">
        <v>0.73399999999999999</v>
      </c>
      <c r="G95" s="20">
        <v>0.83709999999999996</v>
      </c>
      <c r="H95" s="18">
        <f t="shared" si="11"/>
        <v>0.78626666666666656</v>
      </c>
    </row>
    <row r="96" spans="1:13" s="6" customFormat="1">
      <c r="A96" s="5" t="s">
        <v>180</v>
      </c>
      <c r="B96" s="14">
        <f>100*AVERAGE(B93:B95)</f>
        <v>75.08</v>
      </c>
      <c r="C96" s="14">
        <f t="shared" ref="C96:G96" si="12">100*AVERAGE(C93:C95)</f>
        <v>80.346666666666664</v>
      </c>
      <c r="D96" s="14">
        <f t="shared" si="12"/>
        <v>73.903333333333336</v>
      </c>
      <c r="E96" s="14">
        <f t="shared" si="12"/>
        <v>73.903333333333336</v>
      </c>
      <c r="F96" s="14">
        <f t="shared" si="12"/>
        <v>71.666666666666671</v>
      </c>
      <c r="G96" s="14">
        <f t="shared" si="12"/>
        <v>79.63666666666667</v>
      </c>
      <c r="H96" s="14">
        <f>AVERAGE(B96:G96)</f>
        <v>75.75611111111111</v>
      </c>
      <c r="I96" s="13"/>
      <c r="J96" s="20">
        <v>0.1</v>
      </c>
    </row>
    <row r="98" spans="1:15">
      <c r="A98" s="4" t="s">
        <v>174</v>
      </c>
      <c r="B98" s="3" t="s">
        <v>0</v>
      </c>
      <c r="C98" s="3" t="s">
        <v>1</v>
      </c>
      <c r="D98" s="3" t="s">
        <v>2</v>
      </c>
      <c r="E98" s="3" t="s">
        <v>3</v>
      </c>
      <c r="F98" s="3" t="s">
        <v>4</v>
      </c>
      <c r="G98" s="3" t="s">
        <v>5</v>
      </c>
      <c r="H98" s="8" t="s">
        <v>162</v>
      </c>
    </row>
    <row r="99" spans="1:15" s="11" customFormat="1">
      <c r="A99" s="10" t="s">
        <v>153</v>
      </c>
      <c r="B99" s="14">
        <f>B13</f>
        <v>0</v>
      </c>
      <c r="C99" s="14">
        <f>C13</f>
        <v>0</v>
      </c>
      <c r="D99" s="14">
        <f>D13</f>
        <v>0</v>
      </c>
      <c r="E99" s="14">
        <f>E13</f>
        <v>0</v>
      </c>
      <c r="F99" s="14">
        <f>F13</f>
        <v>0</v>
      </c>
      <c r="G99" s="14">
        <f>G13</f>
        <v>0</v>
      </c>
      <c r="H99" s="17" t="e">
        <f>H13</f>
        <v>#DIV/0!</v>
      </c>
      <c r="I99" s="22"/>
      <c r="J99" s="21">
        <f>J13</f>
        <v>0.3</v>
      </c>
      <c r="K99" s="1"/>
      <c r="L99" s="1"/>
      <c r="M99" s="1"/>
      <c r="N99" s="1"/>
      <c r="O99" s="1"/>
    </row>
    <row r="100" spans="1:15" s="11" customFormat="1">
      <c r="A100" s="12" t="s">
        <v>154</v>
      </c>
      <c r="B100" s="14">
        <f>B32</f>
        <v>0</v>
      </c>
      <c r="C100" s="14">
        <f t="shared" ref="C100:H100" si="13">C32</f>
        <v>0</v>
      </c>
      <c r="D100" s="14">
        <f t="shared" si="13"/>
        <v>0</v>
      </c>
      <c r="E100" s="14">
        <f t="shared" si="13"/>
        <v>0</v>
      </c>
      <c r="F100" s="14">
        <f t="shared" si="13"/>
        <v>0</v>
      </c>
      <c r="G100" s="14">
        <f t="shared" si="13"/>
        <v>0</v>
      </c>
      <c r="H100" s="17" t="e">
        <f t="shared" si="13"/>
        <v>#DIV/0!</v>
      </c>
      <c r="I100" s="23"/>
      <c r="J100" s="21">
        <f>J32</f>
        <v>0.2</v>
      </c>
    </row>
    <row r="101" spans="1:15" s="12" customFormat="1">
      <c r="A101" s="12" t="s">
        <v>171</v>
      </c>
      <c r="B101" s="14" t="e">
        <f>B66</f>
        <v>#DIV/0!</v>
      </c>
      <c r="C101" s="14" t="e">
        <f t="shared" ref="C101:H101" si="14">C66</f>
        <v>#DIV/0!</v>
      </c>
      <c r="D101" s="14" t="e">
        <f t="shared" si="14"/>
        <v>#DIV/0!</v>
      </c>
      <c r="E101" s="14" t="e">
        <f t="shared" si="14"/>
        <v>#DIV/0!</v>
      </c>
      <c r="F101" s="14" t="e">
        <f t="shared" si="14"/>
        <v>#DIV/0!</v>
      </c>
      <c r="G101" s="14" t="e">
        <f t="shared" si="14"/>
        <v>#DIV/0!</v>
      </c>
      <c r="H101" s="17" t="e">
        <f t="shared" si="14"/>
        <v>#DIV/0!</v>
      </c>
      <c r="I101" s="9"/>
      <c r="J101" s="21">
        <f>J66</f>
        <v>0.2</v>
      </c>
    </row>
    <row r="102" spans="1:15" s="12" customFormat="1">
      <c r="A102" s="10" t="s">
        <v>172</v>
      </c>
      <c r="B102" s="14">
        <f>B79</f>
        <v>0</v>
      </c>
      <c r="C102" s="14">
        <f t="shared" ref="C102:H102" si="15">C79</f>
        <v>0</v>
      </c>
      <c r="D102" s="14">
        <f t="shared" si="15"/>
        <v>0</v>
      </c>
      <c r="E102" s="14">
        <f t="shared" si="15"/>
        <v>0</v>
      </c>
      <c r="F102" s="14">
        <f t="shared" si="15"/>
        <v>0</v>
      </c>
      <c r="G102" s="14">
        <f t="shared" si="15"/>
        <v>0</v>
      </c>
      <c r="H102" s="17" t="e">
        <f t="shared" si="15"/>
        <v>#DIV/0!</v>
      </c>
      <c r="I102" s="9"/>
      <c r="J102" s="21">
        <f>J79</f>
        <v>0.1</v>
      </c>
    </row>
    <row r="103" spans="1:15" s="12" customFormat="1">
      <c r="A103" s="10" t="s">
        <v>181</v>
      </c>
      <c r="B103" s="14">
        <f>B91</f>
        <v>82.89473684210526</v>
      </c>
      <c r="C103" s="14">
        <f t="shared" ref="C103:H103" si="16">C91</f>
        <v>100</v>
      </c>
      <c r="D103" s="14">
        <f t="shared" si="16"/>
        <v>98.684210526315795</v>
      </c>
      <c r="E103" s="14">
        <f t="shared" si="16"/>
        <v>49.342105263157897</v>
      </c>
      <c r="F103" s="14">
        <f t="shared" si="16"/>
        <v>52.631578947368418</v>
      </c>
      <c r="G103" s="14">
        <f t="shared" si="16"/>
        <v>21.05263157894737</v>
      </c>
      <c r="H103" s="17">
        <f t="shared" si="16"/>
        <v>67.434210526315795</v>
      </c>
      <c r="I103" s="9"/>
      <c r="J103" s="21">
        <f>J91</f>
        <v>0.1</v>
      </c>
    </row>
    <row r="104" spans="1:15" s="12" customFormat="1">
      <c r="A104" s="10" t="s">
        <v>178</v>
      </c>
      <c r="B104" s="14">
        <f>B96</f>
        <v>75.08</v>
      </c>
      <c r="C104" s="14">
        <f t="shared" ref="C104:H104" si="17">C96</f>
        <v>80.346666666666664</v>
      </c>
      <c r="D104" s="14">
        <f t="shared" si="17"/>
        <v>73.903333333333336</v>
      </c>
      <c r="E104" s="14">
        <f t="shared" si="17"/>
        <v>73.903333333333336</v>
      </c>
      <c r="F104" s="14">
        <f t="shared" si="17"/>
        <v>71.666666666666671</v>
      </c>
      <c r="G104" s="14">
        <f t="shared" si="17"/>
        <v>79.63666666666667</v>
      </c>
      <c r="H104" s="17">
        <f t="shared" si="17"/>
        <v>75.75611111111111</v>
      </c>
      <c r="I104" s="9"/>
      <c r="J104" s="21">
        <f>J96</f>
        <v>0.1</v>
      </c>
    </row>
    <row r="106" spans="1:15" s="3" customFormat="1">
      <c r="A106" s="3" t="s">
        <v>175</v>
      </c>
      <c r="B106" s="14" t="e">
        <f>SUMPRODUCT(B99:B104,$J99:$J104)</f>
        <v>#DIV/0!</v>
      </c>
      <c r="C106" s="14" t="e">
        <f>SUMPRODUCT(C99:C104,$J99:$J104)</f>
        <v>#DIV/0!</v>
      </c>
      <c r="D106" s="14" t="e">
        <f>SUMPRODUCT(D99:D104,$J99:$J104)</f>
        <v>#DIV/0!</v>
      </c>
      <c r="E106" s="14" t="e">
        <f>SUMPRODUCT(E99:E104,$J99:$J104)</f>
        <v>#DIV/0!</v>
      </c>
      <c r="F106" s="14" t="e">
        <f>SUMPRODUCT(F99:F104,$J99:$J104)</f>
        <v>#DIV/0!</v>
      </c>
      <c r="G106" s="14" t="e">
        <f>SUMPRODUCT(G99:G103,$J99:$J103)</f>
        <v>#DIV/0!</v>
      </c>
      <c r="H106" s="14" t="e">
        <f>SUMPRODUCT(H99:H103,$J99:$J103)</f>
        <v>#DIV/0!</v>
      </c>
      <c r="I106" s="13"/>
      <c r="J106" s="21">
        <f>SUM(J99:J104)</f>
        <v>0.99999999999999989</v>
      </c>
    </row>
  </sheetData>
  <conditionalFormatting sqref="I2">
    <cfRule type="cellIs" dxfId="3" priority="2" operator="lessThan">
      <formula>1</formula>
    </cfRule>
  </conditionalFormatting>
  <conditionalFormatting sqref="J106">
    <cfRule type="cellIs" dxfId="1" priority="1" operator="lessThan">
      <formula>1</formula>
    </cfRule>
  </conditionalFormatting>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Rubric Filled in</vt:lpstr>
      <vt:lpstr>Driver Sensitivity Analysis</vt:lpstr>
      <vt:lpstr>Empty Rubric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dc:creator>
  <cp:lastModifiedBy>Eric</cp:lastModifiedBy>
  <dcterms:created xsi:type="dcterms:W3CDTF">2015-01-29T00:51:32Z</dcterms:created>
  <dcterms:modified xsi:type="dcterms:W3CDTF">2015-03-17T00:17:15Z</dcterms:modified>
</cp:coreProperties>
</file>